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umanonlinecom-my.sharepoint.com/personal/rmn_neumanonline_com/Documents/Desktop/"/>
    </mc:Choice>
  </mc:AlternateContent>
  <xr:revisionPtr revIDLastSave="208" documentId="8_{0B20E208-C6EC-4A2E-BF54-DF6DCAAED39F}" xr6:coauthVersionLast="47" xr6:coauthVersionMax="47" xr10:uidLastSave="{FFC020D7-C83F-4E57-A946-5A547EEC6802}"/>
  <bookViews>
    <workbookView xWindow="5475" yWindow="1065" windowWidth="27165" windowHeight="13815" xr2:uid="{00000000-000D-0000-FFFF-FFFF00000000}"/>
  </bookViews>
  <sheets>
    <sheet name="Worksheet Budget" sheetId="1" r:id="rId1"/>
  </sheets>
  <definedNames>
    <definedName name="_xlnm.Print_Area" localSheetId="0">'Worksheet Budget'!$A$1:$G$123</definedName>
    <definedName name="_xlnm.Print_Titles" localSheetId="0">'Worksheet Budget'!$1:$4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92" i="1"/>
  <c r="F101" i="1"/>
  <c r="E41" i="1" l="1"/>
  <c r="F24" i="1" l="1"/>
  <c r="E65" i="1"/>
  <c r="E76" i="1"/>
  <c r="E115" i="1" l="1"/>
  <c r="F117" i="1"/>
  <c r="E117" i="1" s="1"/>
  <c r="F120" i="1"/>
  <c r="E120" i="1" s="1"/>
  <c r="E112" i="1"/>
  <c r="E113" i="1"/>
  <c r="E118" i="1"/>
  <c r="E101" i="1"/>
  <c r="E71" i="1" l="1"/>
  <c r="E55" i="1"/>
  <c r="E56" i="1"/>
  <c r="E75" i="1"/>
  <c r="E67" i="1"/>
  <c r="E96" i="1"/>
  <c r="E58" i="1"/>
  <c r="E69" i="1"/>
  <c r="E77" i="1"/>
  <c r="E60" i="1"/>
  <c r="E43" i="1"/>
  <c r="E39" i="1"/>
  <c r="E38" i="1"/>
  <c r="E35" i="1" l="1"/>
  <c r="E36" i="1"/>
  <c r="E100" i="1" l="1"/>
  <c r="E116" i="1" l="1"/>
  <c r="E114" i="1"/>
  <c r="E98" i="1"/>
  <c r="E99" i="1"/>
  <c r="E102" i="1"/>
  <c r="E97" i="1"/>
  <c r="E92" i="1"/>
  <c r="E59" i="1"/>
  <c r="E61" i="1"/>
  <c r="E62" i="1"/>
  <c r="E63" i="1"/>
  <c r="E64" i="1"/>
  <c r="E66" i="1"/>
  <c r="E68" i="1"/>
  <c r="E70" i="1"/>
  <c r="E72" i="1"/>
  <c r="E73" i="1"/>
  <c r="E74" i="1"/>
  <c r="E57" i="1"/>
  <c r="E40" i="1"/>
  <c r="E42" i="1"/>
  <c r="E33" i="1"/>
  <c r="F78" i="1" l="1"/>
  <c r="F79" i="1" s="1"/>
  <c r="F81" i="1" l="1"/>
  <c r="E79" i="1"/>
  <c r="F80" i="1"/>
  <c r="F83" i="1" l="1"/>
  <c r="E78" i="1"/>
  <c r="F84" i="1" l="1"/>
  <c r="F17" i="1" s="1"/>
  <c r="F85" i="1" l="1"/>
  <c r="E84" i="1"/>
  <c r="E17" i="1"/>
  <c r="F11" i="1" l="1"/>
  <c r="F44" i="1"/>
  <c r="E44" i="1" s="1"/>
  <c r="E83" i="1"/>
  <c r="E11" i="1" s="1"/>
  <c r="F93" i="1" l="1"/>
  <c r="E93" i="1"/>
  <c r="F94" i="1" l="1"/>
  <c r="E94" i="1" s="1"/>
  <c r="F143" i="1"/>
  <c r="F139" i="1"/>
  <c r="F136" i="1"/>
  <c r="F132" i="1"/>
  <c r="F145" i="1" l="1"/>
  <c r="E132" i="1"/>
  <c r="E136" i="1"/>
  <c r="E139" i="1"/>
  <c r="E143" i="1"/>
  <c r="E145" i="1" l="1"/>
  <c r="F95" i="1" l="1"/>
  <c r="F34" i="1" s="1"/>
  <c r="F104" i="1" l="1"/>
  <c r="F149" i="1"/>
  <c r="E34" i="1" l="1"/>
  <c r="F45" i="1"/>
  <c r="F150" i="1"/>
  <c r="F47" i="1" l="1"/>
  <c r="F16" i="1" s="1"/>
  <c r="F46" i="1"/>
  <c r="E45" i="1"/>
  <c r="E10" i="1" s="1"/>
  <c r="F105" i="1"/>
  <c r="E105" i="1" l="1"/>
  <c r="F18" i="1"/>
  <c r="E18" i="1" s="1"/>
  <c r="C38" i="1" l="1"/>
  <c r="E95" i="1" l="1"/>
  <c r="E104" i="1" l="1"/>
  <c r="E12" i="1" s="1"/>
  <c r="F106" i="1"/>
  <c r="F12" i="1" s="1"/>
  <c r="E106" i="1" l="1"/>
  <c r="E149" i="1" l="1"/>
  <c r="E150" i="1" l="1"/>
  <c r="F151" i="1"/>
  <c r="E151" i="1" l="1"/>
  <c r="E47" i="1" l="1"/>
  <c r="E48" i="1" l="1"/>
  <c r="F48" i="1"/>
  <c r="F10" i="1" s="1"/>
  <c r="E16" i="1"/>
  <c r="F121" i="1" l="1"/>
  <c r="F122" i="1" l="1"/>
  <c r="E121" i="1"/>
  <c r="E13" i="1" s="1"/>
  <c r="E122" i="1" l="1"/>
  <c r="F19" i="1"/>
  <c r="E19" i="1" s="1"/>
  <c r="F123" i="1"/>
  <c r="F13" i="1" s="1"/>
  <c r="E123" i="1" l="1"/>
  <c r="E20" i="1" l="1"/>
  <c r="E85" i="1" l="1"/>
  <c r="E14" i="1" s="1"/>
  <c r="E22" i="1" s="1"/>
  <c r="F14" i="1"/>
  <c r="F20" i="1"/>
  <c r="F22" i="1" l="1"/>
  <c r="F25" i="1" s="1"/>
  <c r="E25" i="1" s="1"/>
</calcChain>
</file>

<file path=xl/sharedStrings.xml><?xml version="1.0" encoding="utf-8"?>
<sst xmlns="http://schemas.openxmlformats.org/spreadsheetml/2006/main" count="167" uniqueCount="124">
  <si>
    <t>SOFT COSTS</t>
  </si>
  <si>
    <t>HARD COSTS</t>
  </si>
  <si>
    <t>SUB TOTAL</t>
  </si>
  <si>
    <t>ARCHITECT</t>
  </si>
  <si>
    <t>MEP ENGINEER</t>
  </si>
  <si>
    <t>STRUCTURAL ENGINEER</t>
  </si>
  <si>
    <t>RELOCATION CONSULTANT</t>
  </si>
  <si>
    <t>INTERIOR CONSTRUCTION</t>
  </si>
  <si>
    <t>OWNER INSTALLATION</t>
  </si>
  <si>
    <t>Demolition</t>
  </si>
  <si>
    <t>Hardware</t>
  </si>
  <si>
    <t>Drywall &amp; Carpentry</t>
  </si>
  <si>
    <t>HVAC</t>
  </si>
  <si>
    <t>Plumbing</t>
  </si>
  <si>
    <t>Light Fixtures</t>
  </si>
  <si>
    <t>GENERAL CONDITIONS</t>
  </si>
  <si>
    <t>INSURANCE</t>
  </si>
  <si>
    <t>SOFT COST CATEGORY TOTAL</t>
  </si>
  <si>
    <t>HARD COST CATEGORY TOTAL</t>
  </si>
  <si>
    <t>FURNITURE, FURNISHINGS, and FIXTURES</t>
  </si>
  <si>
    <t>A/V EQUIPMENT</t>
  </si>
  <si>
    <t>ART PROGRAM</t>
  </si>
  <si>
    <t>MOVING COSTS</t>
  </si>
  <si>
    <t>OTHER COSTS AND GENERAL CONDITIONS</t>
  </si>
  <si>
    <t>BUILDING COSTS, SHUT DOWNS</t>
  </si>
  <si>
    <t>OTHER COSTS CATEGORY TOTAL</t>
  </si>
  <si>
    <t xml:space="preserve">FURNITURE: NEW </t>
  </si>
  <si>
    <t>Fire Alarm</t>
  </si>
  <si>
    <t>ASSUMPTIONS</t>
  </si>
  <si>
    <t>OVERTIME CONSTRUCTION</t>
  </si>
  <si>
    <t>GRAPHICS</t>
  </si>
  <si>
    <t>CATEGORY TOTALS</t>
  </si>
  <si>
    <t>TOTAL CATEGORY COSTS</t>
  </si>
  <si>
    <t>TOTAL CONTINGENCY COSTS</t>
  </si>
  <si>
    <t>TOTAL PROJECT COSTS</t>
  </si>
  <si>
    <t>(Including Contingencies)</t>
  </si>
  <si>
    <t>CONTINGENCY TOTALS</t>
  </si>
  <si>
    <t xml:space="preserve">OTHER COSTS  </t>
  </si>
  <si>
    <t>FILING and PERMIT FEES</t>
  </si>
  <si>
    <t>FURNITURE, FURNISHINGS and FIXTURES</t>
  </si>
  <si>
    <t>F, F, and F CATEGORY TOTAL</t>
  </si>
  <si>
    <t xml:space="preserve">SIGNAGE for INTERIORS </t>
  </si>
  <si>
    <t xml:space="preserve">OTHER COSTS and GENERAL CONDITIONS CONTINGENCY </t>
  </si>
  <si>
    <t xml:space="preserve">CONSTRUCTION CONTINGENCY </t>
  </si>
  <si>
    <t>Cost / RSF</t>
  </si>
  <si>
    <t>Extension</t>
  </si>
  <si>
    <t>BUDGET</t>
  </si>
  <si>
    <t>Sub-Total</t>
  </si>
  <si>
    <t>Base Contract</t>
  </si>
  <si>
    <t>TECHNOLOGY CONSULTANT</t>
  </si>
  <si>
    <t>FREIGHT ELEVATOR SERVICE</t>
  </si>
  <si>
    <t>INFRASTRUCTURE COSTS</t>
  </si>
  <si>
    <t>INFRASTRUCTURE COST CATEGORY TOTAL</t>
  </si>
  <si>
    <t>Sub-total</t>
  </si>
  <si>
    <t>SOUND MASKING</t>
  </si>
  <si>
    <t xml:space="preserve"> </t>
  </si>
  <si>
    <t>CATEGORY TOTALS - MECHANICAL</t>
  </si>
  <si>
    <t xml:space="preserve">NEW MAIN VAV UNITS </t>
  </si>
  <si>
    <t xml:space="preserve">DATA CENTER </t>
  </si>
  <si>
    <t>CATEGORY TOTALS - ELECTRICAL</t>
  </si>
  <si>
    <t>GENERATOR, ATS, UPS</t>
  </si>
  <si>
    <t>CATEGORY TOTALS - FIRE PROTECTION</t>
  </si>
  <si>
    <t>DATA CENTER - PRE-ACTION</t>
  </si>
  <si>
    <t>CATEGORY TOTALS - PLUMBING</t>
  </si>
  <si>
    <t>GAS SERVICE</t>
  </si>
  <si>
    <t>Construction, Furniture Deliveries, Move-in / out</t>
  </si>
  <si>
    <t>Structural Steel</t>
  </si>
  <si>
    <t>Concrete/ Masonry/ Fireproofing</t>
  </si>
  <si>
    <t>Doors/ Frames</t>
  </si>
  <si>
    <t>Ceramic Tile/ Stone</t>
  </si>
  <si>
    <t>Paint &amp; Wallcovering</t>
  </si>
  <si>
    <t xml:space="preserve">Sprinkler </t>
  </si>
  <si>
    <t>Electric</t>
  </si>
  <si>
    <t>Allowance of 10%</t>
  </si>
  <si>
    <t>Ceiling</t>
  </si>
  <si>
    <t>Building Automation &amp; Control</t>
  </si>
  <si>
    <t>Allowance 10%</t>
  </si>
  <si>
    <t>Allowance 5%</t>
  </si>
  <si>
    <t>EXPEDITOR, CODE CONSULTANT</t>
  </si>
  <si>
    <t>SIGNAGE for EXTERIORS</t>
  </si>
  <si>
    <t>IT CABLING</t>
  </si>
  <si>
    <t>SECURITY EQUIPMENT</t>
  </si>
  <si>
    <t>SOFT COST CONTINGENCY</t>
  </si>
  <si>
    <t>HARD COST CONTINGENCY</t>
  </si>
  <si>
    <t>FURNITURE, FURNISHINGS and FIXTURES CONT</t>
  </si>
  <si>
    <t>OTHER COSTS CONTINGENCY</t>
  </si>
  <si>
    <t xml:space="preserve">HARD COST CONTINGENCY </t>
  </si>
  <si>
    <t>F, F, and E CONTINGENCY</t>
  </si>
  <si>
    <t>Glass &amp; Glazing</t>
  </si>
  <si>
    <t>Millwork</t>
  </si>
  <si>
    <t>BMS Lighting Controls</t>
  </si>
  <si>
    <t>Furniture Consulting</t>
  </si>
  <si>
    <t>Test Fit</t>
  </si>
  <si>
    <t>Self Certification</t>
  </si>
  <si>
    <t>SOFT COST REIMBURSABLE EXPENSE</t>
  </si>
  <si>
    <t>Acoustical Treatment</t>
  </si>
  <si>
    <t>Flooring &amp; Base</t>
  </si>
  <si>
    <t>APPLIANCES</t>
  </si>
  <si>
    <t>Allowance</t>
  </si>
  <si>
    <t>Folding Partition</t>
  </si>
  <si>
    <t>OVERHEAD &amp; PROFIT</t>
  </si>
  <si>
    <t>Freight, Installation, Sales Tax</t>
  </si>
  <si>
    <t>TECHNOLOGY RELOCATION - Disco/Reco</t>
  </si>
  <si>
    <t>Allowance 1.5%</t>
  </si>
  <si>
    <t>Allowance  10%</t>
  </si>
  <si>
    <t>Allowance 3.5%</t>
  </si>
  <si>
    <t>Window Treatments</t>
  </si>
  <si>
    <t>Building Integration Allowance</t>
  </si>
  <si>
    <t>TENANT IMPROVEMENT ALLOWANCE</t>
  </si>
  <si>
    <t>TOTAL EXPOSURE</t>
  </si>
  <si>
    <t>SPECIAL INSPECTOR</t>
  </si>
  <si>
    <t>Location</t>
  </si>
  <si>
    <r>
      <rPr>
        <b/>
        <sz val="24"/>
        <color theme="1"/>
        <rFont val="Aptos Narrow"/>
        <family val="2"/>
      </rPr>
      <t>P</t>
    </r>
    <r>
      <rPr>
        <b/>
        <sz val="20"/>
        <color theme="1"/>
        <rFont val="Aptos Narrow"/>
        <family val="2"/>
      </rPr>
      <t>RELIMINARY</t>
    </r>
    <r>
      <rPr>
        <b/>
        <sz val="24"/>
        <color theme="1"/>
        <rFont val="Aptos Narrow"/>
        <family val="2"/>
      </rPr>
      <t xml:space="preserve"> P</t>
    </r>
    <r>
      <rPr>
        <b/>
        <sz val="20"/>
        <color theme="1"/>
        <rFont val="Aptos Narrow"/>
        <family val="2"/>
      </rPr>
      <t xml:space="preserve">ROJECT </t>
    </r>
    <r>
      <rPr>
        <b/>
        <sz val="24"/>
        <color theme="1"/>
        <rFont val="Aptos Narrow"/>
        <family val="2"/>
      </rPr>
      <t>B</t>
    </r>
    <r>
      <rPr>
        <b/>
        <sz val="20"/>
        <color theme="1"/>
        <rFont val="Aptos Narrow"/>
        <family val="2"/>
      </rPr>
      <t xml:space="preserve">UDGET </t>
    </r>
  </si>
  <si>
    <t>Allowance $120/sf</t>
  </si>
  <si>
    <t>Allowance 20%</t>
  </si>
  <si>
    <t>Allowance 8%</t>
  </si>
  <si>
    <t>Allowance 2%</t>
  </si>
  <si>
    <t>FINAL CLEANING Origin</t>
  </si>
  <si>
    <t>FINAL CLEANING Destination</t>
  </si>
  <si>
    <t>Cost (Enter Here)</t>
  </si>
  <si>
    <t>Useable SF:</t>
  </si>
  <si>
    <t>Rentable SF</t>
  </si>
  <si>
    <t>BUDGET SUMMARY</t>
  </si>
  <si>
    <r>
      <rPr>
        <b/>
        <sz val="24"/>
        <color theme="0"/>
        <rFont val="Aptos Narrow"/>
        <family val="2"/>
      </rPr>
      <t>D</t>
    </r>
    <r>
      <rPr>
        <b/>
        <sz val="20"/>
        <color theme="0"/>
        <rFont val="Aptos Narrow"/>
        <family val="2"/>
      </rPr>
      <t xml:space="preserve">ETAILED </t>
    </r>
    <r>
      <rPr>
        <b/>
        <sz val="24"/>
        <color theme="0"/>
        <rFont val="Aptos Narrow"/>
        <family val="2"/>
      </rPr>
      <t>W</t>
    </r>
    <r>
      <rPr>
        <b/>
        <sz val="20"/>
        <color theme="0"/>
        <rFont val="Aptos Narrow"/>
        <family val="2"/>
      </rPr>
      <t>ORKSHEET</t>
    </r>
    <r>
      <rPr>
        <b/>
        <sz val="24"/>
        <color theme="0"/>
        <rFont val="Aptos Narrow"/>
        <family val="2"/>
      </rPr>
      <t xml:space="preserve"> B</t>
    </r>
    <r>
      <rPr>
        <b/>
        <sz val="20"/>
        <color theme="0"/>
        <rFont val="Aptos Narrow"/>
        <family val="2"/>
      </rPr>
      <t>REAKDOWN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</si>
</sst>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&quot;$&quot;#,##0.00"/>
    <numFmt numFmtId="166" formatCode="0.0%"/>
    <numFmt numFmtId="167" formatCode="0_)"/>
    <numFmt numFmtId="168" formatCode="&quot;$&quot;#,##0"/>
    <numFmt numFmtId="169" formatCode="_(* #,##0_);_(* \(#,##0\);_(* &quot;-&quot;??_);_(@_)"/>
    <numFmt numFmtId="170" formatCode="&quot;$&quot;#,##0.0000_);\(&quot;$&quot;#,##0.00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color theme="0"/>
      <name val="Arial Narrow"/>
      <family val="2"/>
    </font>
    <font>
      <sz val="13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4"/>
      <color theme="0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  <font>
      <b/>
      <sz val="20"/>
      <color theme="1"/>
      <name val="Aptos Narrow"/>
      <family val="2"/>
    </font>
    <font>
      <b/>
      <sz val="24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theme="1"/>
      <name val="Aptos Narrow"/>
      <family val="2"/>
    </font>
    <font>
      <b/>
      <sz val="13"/>
      <color rgb="FFFFFF00"/>
      <name val="Arial Narrow"/>
      <family val="2"/>
    </font>
    <font>
      <b/>
      <sz val="12"/>
      <color rgb="FFFFFF00"/>
      <name val="Arial Narrow"/>
      <family val="2"/>
    </font>
    <font>
      <b/>
      <sz val="24"/>
      <color theme="0"/>
      <name val="Arial Narrow"/>
      <family val="2"/>
    </font>
    <font>
      <b/>
      <sz val="20"/>
      <color theme="0"/>
      <name val="Aptos Narrow"/>
      <family val="2"/>
    </font>
    <font>
      <b/>
      <sz val="24"/>
      <color theme="0"/>
      <name val="Aptos Narrow"/>
      <family val="2"/>
    </font>
    <font>
      <b/>
      <sz val="14"/>
      <color theme="0"/>
      <name val="Aptos Narrow"/>
      <family val="2"/>
    </font>
    <font>
      <sz val="11"/>
      <color theme="0"/>
      <name val="Arial Narrow"/>
      <family val="2"/>
    </font>
    <font>
      <sz val="14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ck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/>
      <diagonal/>
    </border>
    <border>
      <left style="hair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3" fillId="0" borderId="0"/>
  </cellStyleXfs>
  <cellXfs count="40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3" fillId="0" borderId="0" xfId="0" applyFont="1" applyAlignment="1">
      <alignment vertical="top"/>
    </xf>
    <xf numFmtId="167" fontId="13" fillId="0" borderId="1" xfId="4" applyNumberFormat="1" applyFont="1" applyBorder="1" applyAlignment="1">
      <alignment vertical="top"/>
    </xf>
    <xf numFmtId="0" fontId="13" fillId="0" borderId="0" xfId="0" applyFont="1" applyAlignment="1">
      <alignment vertical="center"/>
    </xf>
    <xf numFmtId="169" fontId="5" fillId="0" borderId="0" xfId="0" applyNumberFormat="1" applyFont="1" applyAlignment="1">
      <alignment horizontal="right" vertical="center"/>
    </xf>
    <xf numFmtId="0" fontId="12" fillId="3" borderId="6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168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9" fontId="14" fillId="0" borderId="0" xfId="3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4" fillId="0" borderId="1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169" fontId="4" fillId="0" borderId="0" xfId="0" applyNumberFormat="1" applyFont="1" applyAlignment="1">
      <alignment vertical="top"/>
    </xf>
    <xf numFmtId="0" fontId="13" fillId="0" borderId="1" xfId="0" applyFont="1" applyBorder="1" applyAlignment="1">
      <alignment vertical="top"/>
    </xf>
    <xf numFmtId="169" fontId="14" fillId="0" borderId="0" xfId="3" applyNumberFormat="1" applyFont="1" applyFill="1" applyBorder="1" applyAlignment="1" applyProtection="1">
      <alignment horizontal="right" vertical="top" wrapText="1"/>
    </xf>
    <xf numFmtId="169" fontId="13" fillId="0" borderId="0" xfId="3" applyNumberFormat="1" applyFont="1" applyFill="1" applyBorder="1" applyAlignment="1" applyProtection="1">
      <alignment horizontal="right" vertical="top" wrapText="1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4" fillId="0" borderId="8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69" fontId="5" fillId="0" borderId="0" xfId="0" applyNumberFormat="1" applyFont="1" applyAlignment="1">
      <alignment horizontal="right" vertical="top"/>
    </xf>
    <xf numFmtId="5" fontId="5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right" vertical="top"/>
    </xf>
    <xf numFmtId="5" fontId="6" fillId="0" borderId="0" xfId="0" applyNumberFormat="1" applyFont="1" applyAlignment="1">
      <alignment horizontal="right" vertical="top"/>
    </xf>
    <xf numFmtId="0" fontId="17" fillId="0" borderId="0" xfId="0" applyFont="1" applyAlignment="1">
      <alignment vertical="top"/>
    </xf>
    <xf numFmtId="0" fontId="4" fillId="0" borderId="17" xfId="2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17" fillId="0" borderId="0" xfId="0" applyFont="1" applyAlignment="1">
      <alignment vertical="top" wrapText="1"/>
    </xf>
    <xf numFmtId="169" fontId="17" fillId="0" borderId="0" xfId="0" applyNumberFormat="1" applyFont="1" applyAlignment="1">
      <alignment horizontal="right" vertical="top"/>
    </xf>
    <xf numFmtId="165" fontId="13" fillId="0" borderId="7" xfId="0" applyNumberFormat="1" applyFont="1" applyBorder="1" applyAlignment="1">
      <alignment vertical="top"/>
    </xf>
    <xf numFmtId="165" fontId="13" fillId="0" borderId="32" xfId="0" applyNumberFormat="1" applyFont="1" applyBorder="1" applyAlignment="1">
      <alignment vertical="top"/>
    </xf>
    <xf numFmtId="167" fontId="14" fillId="0" borderId="8" xfId="4" applyNumberFormat="1" applyFont="1" applyBorder="1" applyAlignment="1">
      <alignment horizontal="center" vertical="top"/>
    </xf>
    <xf numFmtId="5" fontId="13" fillId="0" borderId="40" xfId="4" applyNumberFormat="1" applyFont="1" applyBorder="1" applyAlignment="1">
      <alignment horizontal="right" vertical="top"/>
    </xf>
    <xf numFmtId="168" fontId="13" fillId="0" borderId="41" xfId="0" applyNumberFormat="1" applyFont="1" applyBorder="1" applyAlignment="1">
      <alignment vertical="top"/>
    </xf>
    <xf numFmtId="168" fontId="13" fillId="0" borderId="40" xfId="0" applyNumberFormat="1" applyFont="1" applyBorder="1" applyAlignment="1">
      <alignment vertical="top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9" fontId="24" fillId="0" borderId="0" xfId="3" applyNumberFormat="1" applyFont="1" applyFill="1" applyBorder="1" applyAlignment="1" applyProtection="1">
      <alignment horizontal="right" vertical="center" wrapText="1"/>
    </xf>
    <xf numFmtId="165" fontId="24" fillId="2" borderId="30" xfId="3" applyNumberFormat="1" applyFont="1" applyFill="1" applyBorder="1" applyAlignment="1" applyProtection="1">
      <alignment horizontal="right" vertical="center" wrapText="1"/>
    </xf>
    <xf numFmtId="5" fontId="24" fillId="2" borderId="42" xfId="3" applyNumberFormat="1" applyFont="1" applyFill="1" applyBorder="1" applyAlignment="1" applyProtection="1">
      <alignment horizontal="right" vertical="center" wrapText="1"/>
    </xf>
    <xf numFmtId="165" fontId="24" fillId="2" borderId="51" xfId="3" applyNumberFormat="1" applyFont="1" applyFill="1" applyBorder="1" applyAlignment="1" applyProtection="1">
      <alignment horizontal="right" vertical="center" wrapText="1"/>
    </xf>
    <xf numFmtId="168" fontId="24" fillId="2" borderId="52" xfId="0" applyNumberFormat="1" applyFont="1" applyFill="1" applyBorder="1" applyAlignment="1">
      <alignment vertical="center"/>
    </xf>
    <xf numFmtId="0" fontId="4" fillId="0" borderId="3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5" fontId="4" fillId="0" borderId="28" xfId="0" applyNumberFormat="1" applyFont="1" applyBorder="1" applyAlignment="1">
      <alignment horizontal="right" vertical="top"/>
    </xf>
    <xf numFmtId="165" fontId="4" fillId="0" borderId="29" xfId="0" applyNumberFormat="1" applyFont="1" applyBorder="1" applyAlignment="1">
      <alignment horizontal="right" vertical="top"/>
    </xf>
    <xf numFmtId="165" fontId="19" fillId="0" borderId="28" xfId="0" applyNumberFormat="1" applyFont="1" applyBorder="1" applyAlignment="1">
      <alignment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32" xfId="0" applyNumberFormat="1" applyFont="1" applyBorder="1" applyAlignment="1">
      <alignment horizontal="right" vertical="top"/>
    </xf>
    <xf numFmtId="165" fontId="4" fillId="0" borderId="61" xfId="0" applyNumberFormat="1" applyFont="1" applyBorder="1" applyAlignment="1">
      <alignment horizontal="right" vertical="top"/>
    </xf>
    <xf numFmtId="0" fontId="8" fillId="0" borderId="5" xfId="0" applyFont="1" applyBorder="1" applyAlignment="1">
      <alignment vertical="top"/>
    </xf>
    <xf numFmtId="0" fontId="19" fillId="0" borderId="6" xfId="0" applyFont="1" applyBorder="1" applyAlignment="1">
      <alignment horizontal="left" vertical="top"/>
    </xf>
    <xf numFmtId="0" fontId="6" fillId="2" borderId="22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165" fontId="4" fillId="0" borderId="29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12" xfId="0" applyFont="1" applyFill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6" fillId="2" borderId="33" xfId="0" applyFont="1" applyFill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9" fontId="7" fillId="0" borderId="1" xfId="1" applyFont="1" applyFill="1" applyBorder="1" applyAlignment="1" applyProtection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8" fontId="6" fillId="0" borderId="60" xfId="0" applyNumberFormat="1" applyFont="1" applyBorder="1" applyAlignment="1">
      <alignment horizontal="right" vertical="top"/>
    </xf>
    <xf numFmtId="0" fontId="12" fillId="3" borderId="12" xfId="0" applyFont="1" applyFill="1" applyBorder="1" applyAlignment="1">
      <alignment vertical="top"/>
    </xf>
    <xf numFmtId="0" fontId="12" fillId="3" borderId="11" xfId="0" applyFont="1" applyFill="1" applyBorder="1" applyAlignment="1">
      <alignment vertical="top"/>
    </xf>
    <xf numFmtId="0" fontId="12" fillId="3" borderId="46" xfId="0" applyFont="1" applyFill="1" applyBorder="1" applyAlignment="1">
      <alignment vertical="top"/>
    </xf>
    <xf numFmtId="0" fontId="12" fillId="3" borderId="12" xfId="0" applyFont="1" applyFill="1" applyBorder="1" applyAlignment="1">
      <alignment horizontal="center" vertical="top" wrapText="1"/>
    </xf>
    <xf numFmtId="0" fontId="4" fillId="0" borderId="36" xfId="0" applyFont="1" applyBorder="1" applyAlignment="1">
      <alignment vertical="top"/>
    </xf>
    <xf numFmtId="0" fontId="6" fillId="0" borderId="38" xfId="0" applyFont="1" applyBorder="1" applyAlignment="1">
      <alignment vertical="center"/>
    </xf>
    <xf numFmtId="5" fontId="4" fillId="0" borderId="64" xfId="0" applyNumberFormat="1" applyFont="1" applyBorder="1" applyAlignment="1">
      <alignment horizontal="right" vertical="top"/>
    </xf>
    <xf numFmtId="5" fontId="4" fillId="0" borderId="63" xfId="0" applyNumberFormat="1" applyFont="1" applyBorder="1" applyAlignment="1">
      <alignment horizontal="right" vertical="top"/>
    </xf>
    <xf numFmtId="5" fontId="6" fillId="0" borderId="55" xfId="0" applyNumberFormat="1" applyFont="1" applyBorder="1" applyAlignment="1">
      <alignment horizontal="right" vertical="top"/>
    </xf>
    <xf numFmtId="5" fontId="4" fillId="0" borderId="66" xfId="0" applyNumberFormat="1" applyFont="1" applyBorder="1" applyAlignment="1">
      <alignment horizontal="right" vertical="top"/>
    </xf>
    <xf numFmtId="0" fontId="19" fillId="0" borderId="9" xfId="0" applyFont="1" applyBorder="1" applyAlignment="1">
      <alignment vertical="top"/>
    </xf>
    <xf numFmtId="0" fontId="6" fillId="0" borderId="24" xfId="0" applyFont="1" applyBorder="1" applyAlignment="1">
      <alignment vertical="center"/>
    </xf>
    <xf numFmtId="5" fontId="4" fillId="0" borderId="66" xfId="0" applyNumberFormat="1" applyFont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70" fontId="21" fillId="0" borderId="38" xfId="0" applyNumberFormat="1" applyFont="1" applyBorder="1" applyAlignment="1">
      <alignment vertical="center"/>
    </xf>
    <xf numFmtId="5" fontId="4" fillId="0" borderId="41" xfId="0" applyNumberFormat="1" applyFont="1" applyBorder="1" applyAlignment="1">
      <alignment horizontal="right" vertical="top"/>
    </xf>
    <xf numFmtId="5" fontId="4" fillId="0" borderId="40" xfId="0" applyNumberFormat="1" applyFont="1" applyBorder="1" applyAlignment="1">
      <alignment horizontal="right" vertical="top"/>
    </xf>
    <xf numFmtId="168" fontId="19" fillId="0" borderId="64" xfId="0" applyNumberFormat="1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169" fontId="6" fillId="0" borderId="71" xfId="0" applyNumberFormat="1" applyFont="1" applyBorder="1" applyAlignment="1">
      <alignment horizontal="right" vertical="top"/>
    </xf>
    <xf numFmtId="0" fontId="5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8" fontId="6" fillId="0" borderId="43" xfId="0" applyNumberFormat="1" applyFont="1" applyBorder="1" applyAlignment="1">
      <alignment horizontal="right" vertical="center"/>
    </xf>
    <xf numFmtId="5" fontId="6" fillId="0" borderId="55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8" fontId="14" fillId="0" borderId="43" xfId="4" applyNumberFormat="1" applyFont="1" applyBorder="1" applyAlignment="1">
      <alignment horizontal="center" vertical="center"/>
    </xf>
    <xf numFmtId="169" fontId="14" fillId="0" borderId="44" xfId="4" applyNumberFormat="1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5" fontId="19" fillId="0" borderId="63" xfId="0" applyNumberFormat="1" applyFont="1" applyBorder="1" applyAlignment="1">
      <alignment horizontal="right" vertical="center"/>
    </xf>
    <xf numFmtId="165" fontId="19" fillId="0" borderId="7" xfId="0" applyNumberFormat="1" applyFont="1" applyBorder="1" applyAlignment="1">
      <alignment horizontal="right" vertical="center"/>
    </xf>
    <xf numFmtId="165" fontId="7" fillId="0" borderId="27" xfId="0" applyNumberFormat="1" applyFont="1" applyBorder="1" applyAlignment="1">
      <alignment horizontal="right" vertical="center"/>
    </xf>
    <xf numFmtId="5" fontId="4" fillId="0" borderId="41" xfId="0" applyNumberFormat="1" applyFont="1" applyBorder="1" applyAlignment="1">
      <alignment horizontal="right" vertical="center"/>
    </xf>
    <xf numFmtId="165" fontId="5" fillId="2" borderId="30" xfId="0" applyNumberFormat="1" applyFont="1" applyFill="1" applyBorder="1" applyAlignment="1">
      <alignment horizontal="right" vertical="center"/>
    </xf>
    <xf numFmtId="168" fontId="14" fillId="2" borderId="42" xfId="0" applyNumberFormat="1" applyFont="1" applyFill="1" applyBorder="1" applyAlignment="1">
      <alignment vertical="center"/>
    </xf>
    <xf numFmtId="165" fontId="7" fillId="0" borderId="31" xfId="0" applyNumberFormat="1" applyFont="1" applyBorder="1" applyAlignment="1">
      <alignment horizontal="right" vertical="center"/>
    </xf>
    <xf numFmtId="165" fontId="7" fillId="0" borderId="51" xfId="0" applyNumberFormat="1" applyFont="1" applyBorder="1" applyAlignment="1">
      <alignment horizontal="right" vertical="center"/>
    </xf>
    <xf numFmtId="165" fontId="5" fillId="2" borderId="33" xfId="0" applyNumberFormat="1" applyFont="1" applyFill="1" applyBorder="1" applyAlignment="1">
      <alignment horizontal="right" vertical="center"/>
    </xf>
    <xf numFmtId="5" fontId="5" fillId="2" borderId="42" xfId="0" applyNumberFormat="1" applyFont="1" applyFill="1" applyBorder="1" applyAlignment="1">
      <alignment horizontal="right" vertical="center"/>
    </xf>
    <xf numFmtId="168" fontId="26" fillId="0" borderId="65" xfId="0" applyNumberFormat="1" applyFont="1" applyBorder="1" applyAlignment="1">
      <alignment horizontal="right" vertical="center"/>
    </xf>
    <xf numFmtId="165" fontId="4" fillId="0" borderId="59" xfId="0" applyNumberFormat="1" applyFont="1" applyBorder="1" applyAlignment="1">
      <alignment horizontal="right" vertical="center"/>
    </xf>
    <xf numFmtId="5" fontId="5" fillId="2" borderId="56" xfId="0" applyNumberFormat="1" applyFont="1" applyFill="1" applyBorder="1" applyAlignment="1">
      <alignment horizontal="right" vertical="center"/>
    </xf>
    <xf numFmtId="168" fontId="7" fillId="0" borderId="65" xfId="0" applyNumberFormat="1" applyFont="1" applyBorder="1" applyAlignment="1">
      <alignment vertical="center"/>
    </xf>
    <xf numFmtId="168" fontId="5" fillId="2" borderId="56" xfId="0" applyNumberFormat="1" applyFont="1" applyFill="1" applyBorder="1" applyAlignment="1">
      <alignment vertical="center"/>
    </xf>
    <xf numFmtId="5" fontId="7" fillId="0" borderId="67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5" fontId="4" fillId="0" borderId="61" xfId="0" applyNumberFormat="1" applyFont="1" applyBorder="1" applyAlignment="1">
      <alignment horizontal="right" vertical="center"/>
    </xf>
    <xf numFmtId="5" fontId="4" fillId="0" borderId="64" xfId="0" applyNumberFormat="1" applyFont="1" applyBorder="1" applyAlignment="1">
      <alignment horizontal="right" vertical="center"/>
    </xf>
    <xf numFmtId="5" fontId="4" fillId="0" borderId="68" xfId="0" applyNumberFormat="1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5" fontId="7" fillId="0" borderId="65" xfId="0" applyNumberFormat="1" applyFont="1" applyBorder="1" applyAlignment="1">
      <alignment horizontal="right" vertical="center"/>
    </xf>
    <xf numFmtId="5" fontId="7" fillId="0" borderId="36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vertical="top"/>
    </xf>
    <xf numFmtId="165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2" borderId="37" xfId="0" applyFont="1" applyFill="1" applyBorder="1" applyAlignment="1">
      <alignment horizontal="right" vertical="center"/>
    </xf>
    <xf numFmtId="165" fontId="4" fillId="0" borderId="59" xfId="0" applyNumberFormat="1" applyFont="1" applyBorder="1" applyAlignment="1">
      <alignment horizontal="right" vertical="top"/>
    </xf>
    <xf numFmtId="165" fontId="7" fillId="2" borderId="27" xfId="0" applyNumberFormat="1" applyFont="1" applyFill="1" applyBorder="1" applyAlignment="1">
      <alignment horizontal="right" vertical="top"/>
    </xf>
    <xf numFmtId="5" fontId="7" fillId="2" borderId="39" xfId="0" applyNumberFormat="1" applyFont="1" applyFill="1" applyBorder="1" applyAlignment="1">
      <alignment horizontal="right" vertical="top"/>
    </xf>
    <xf numFmtId="169" fontId="12" fillId="3" borderId="14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168" fontId="6" fillId="0" borderId="18" xfId="0" applyNumberFormat="1" applyFont="1" applyBorder="1" applyAlignment="1">
      <alignment horizontal="right" vertical="center"/>
    </xf>
    <xf numFmtId="169" fontId="6" fillId="0" borderId="55" xfId="0" applyNumberFormat="1" applyFont="1" applyBorder="1" applyAlignment="1">
      <alignment horizontal="right" vertical="center"/>
    </xf>
    <xf numFmtId="0" fontId="7" fillId="0" borderId="58" xfId="0" applyFont="1" applyBorder="1" applyAlignment="1">
      <alignment vertical="center"/>
    </xf>
    <xf numFmtId="0" fontId="7" fillId="0" borderId="5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19" fillId="0" borderId="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9" fillId="0" borderId="36" xfId="0" applyFont="1" applyBorder="1" applyAlignment="1">
      <alignment vertical="center"/>
    </xf>
    <xf numFmtId="165" fontId="19" fillId="0" borderId="18" xfId="0" applyNumberFormat="1" applyFont="1" applyBorder="1" applyAlignment="1">
      <alignment horizontal="right" vertical="center"/>
    </xf>
    <xf numFmtId="0" fontId="23" fillId="0" borderId="0" xfId="0" applyFont="1" applyAlignment="1">
      <alignment vertical="top"/>
    </xf>
    <xf numFmtId="169" fontId="24" fillId="0" borderId="11" xfId="3" applyNumberFormat="1" applyFont="1" applyFill="1" applyBorder="1" applyAlignment="1" applyProtection="1">
      <alignment horizontal="center" vertical="top" wrapText="1"/>
    </xf>
    <xf numFmtId="169" fontId="24" fillId="0" borderId="11" xfId="3" applyNumberFormat="1" applyFont="1" applyFill="1" applyBorder="1" applyAlignment="1" applyProtection="1">
      <alignment horizontal="right" vertical="top" wrapText="1"/>
    </xf>
    <xf numFmtId="0" fontId="6" fillId="0" borderId="36" xfId="0" applyFont="1" applyBorder="1" applyAlignment="1">
      <alignment horizontal="justify" vertical="center" wrapText="1"/>
    </xf>
    <xf numFmtId="5" fontId="4" fillId="0" borderId="69" xfId="0" applyNumberFormat="1" applyFont="1" applyBorder="1" applyAlignment="1">
      <alignment horizontal="right" vertical="top"/>
    </xf>
    <xf numFmtId="5" fontId="7" fillId="2" borderId="65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0" fontId="17" fillId="0" borderId="0" xfId="2" applyFont="1" applyAlignment="1">
      <alignment horizontal="left" vertical="top"/>
    </xf>
    <xf numFmtId="165" fontId="14" fillId="0" borderId="43" xfId="3" applyNumberFormat="1" applyFont="1" applyFill="1" applyBorder="1" applyAlignment="1" applyProtection="1">
      <alignment horizontal="right" vertical="center" wrapText="1"/>
    </xf>
    <xf numFmtId="5" fontId="14" fillId="0" borderId="44" xfId="3" applyNumberFormat="1" applyFont="1" applyFill="1" applyBorder="1" applyAlignment="1" applyProtection="1">
      <alignment horizontal="right" vertical="center" wrapText="1"/>
    </xf>
    <xf numFmtId="0" fontId="4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5" fontId="19" fillId="0" borderId="71" xfId="0" applyNumberFormat="1" applyFont="1" applyBorder="1" applyAlignment="1">
      <alignment horizontal="right" vertical="center"/>
    </xf>
    <xf numFmtId="0" fontId="19" fillId="0" borderId="54" xfId="0" applyFont="1" applyBorder="1" applyAlignment="1">
      <alignment vertical="center"/>
    </xf>
    <xf numFmtId="168" fontId="26" fillId="0" borderId="39" xfId="0" applyNumberFormat="1" applyFont="1" applyBorder="1" applyAlignment="1">
      <alignment vertical="center"/>
    </xf>
    <xf numFmtId="0" fontId="6" fillId="0" borderId="74" xfId="0" applyFont="1" applyBorder="1" applyAlignment="1">
      <alignment horizontal="left" vertical="top"/>
    </xf>
    <xf numFmtId="0" fontId="6" fillId="0" borderId="7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top"/>
    </xf>
    <xf numFmtId="169" fontId="16" fillId="0" borderId="0" xfId="3" applyNumberFormat="1" applyFont="1" applyFill="1" applyBorder="1" applyAlignment="1" applyProtection="1">
      <alignment horizontal="right" vertical="top" wrapText="1"/>
    </xf>
    <xf numFmtId="169" fontId="24" fillId="0" borderId="0" xfId="3" applyNumberFormat="1" applyFont="1" applyFill="1" applyBorder="1" applyAlignment="1" applyProtection="1">
      <alignment horizontal="center" vertical="top" wrapText="1"/>
    </xf>
    <xf numFmtId="9" fontId="15" fillId="0" borderId="77" xfId="1" applyFont="1" applyFill="1" applyBorder="1" applyAlignment="1" applyProtection="1">
      <alignment horizontal="right" vertical="center" wrapText="1"/>
    </xf>
    <xf numFmtId="169" fontId="7" fillId="0" borderId="39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/>
    </xf>
    <xf numFmtId="0" fontId="18" fillId="0" borderId="0" xfId="2" applyFont="1" applyAlignment="1">
      <alignment horizontal="right" vertical="top"/>
    </xf>
    <xf numFmtId="5" fontId="4" fillId="0" borderId="40" xfId="0" applyNumberFormat="1" applyFont="1" applyBorder="1" applyAlignment="1">
      <alignment horizontal="right" vertical="center"/>
    </xf>
    <xf numFmtId="0" fontId="4" fillId="0" borderId="5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19" fillId="0" borderId="1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169" fontId="4" fillId="0" borderId="40" xfId="0" applyNumberFormat="1" applyFont="1" applyBorder="1" applyAlignment="1">
      <alignment horizontal="right" vertical="center"/>
    </xf>
    <xf numFmtId="0" fontId="8" fillId="0" borderId="54" xfId="0" applyFont="1" applyBorder="1" applyAlignment="1">
      <alignment vertical="center"/>
    </xf>
    <xf numFmtId="165" fontId="7" fillId="0" borderId="6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165" fontId="7" fillId="0" borderId="28" xfId="0" applyNumberFormat="1" applyFont="1" applyBorder="1" applyAlignment="1">
      <alignment horizontal="right" vertical="center"/>
    </xf>
    <xf numFmtId="0" fontId="7" fillId="0" borderId="78" xfId="0" applyFont="1" applyBorder="1" applyAlignment="1">
      <alignment horizontal="left" vertical="center"/>
    </xf>
    <xf numFmtId="169" fontId="4" fillId="0" borderId="70" xfId="0" applyNumberFormat="1" applyFont="1" applyBorder="1" applyAlignment="1">
      <alignment vertical="center"/>
    </xf>
    <xf numFmtId="169" fontId="16" fillId="4" borderId="0" xfId="3" applyNumberFormat="1" applyFont="1" applyFill="1" applyBorder="1" applyAlignment="1" applyProtection="1">
      <alignment horizontal="right" vertical="top" wrapText="1"/>
    </xf>
    <xf numFmtId="5" fontId="15" fillId="4" borderId="0" xfId="3" applyNumberFormat="1" applyFont="1" applyFill="1" applyBorder="1" applyAlignment="1" applyProtection="1">
      <alignment horizontal="right" vertical="center" wrapText="1"/>
    </xf>
    <xf numFmtId="169" fontId="15" fillId="4" borderId="0" xfId="3" applyNumberFormat="1" applyFont="1" applyFill="1" applyBorder="1" applyAlignment="1" applyProtection="1">
      <alignment horizontal="right" vertical="top" wrapText="1"/>
    </xf>
    <xf numFmtId="0" fontId="7" fillId="0" borderId="8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165" fontId="7" fillId="0" borderId="82" xfId="0" applyNumberFormat="1" applyFont="1" applyBorder="1" applyAlignment="1">
      <alignment horizontal="right" vertical="center"/>
    </xf>
    <xf numFmtId="165" fontId="19" fillId="0" borderId="29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9" fillId="0" borderId="9" xfId="0" applyFont="1" applyBorder="1" applyAlignment="1">
      <alignment horizontal="justify" vertical="top" wrapText="1"/>
    </xf>
    <xf numFmtId="0" fontId="8" fillId="0" borderId="54" xfId="0" applyFont="1" applyBorder="1" applyAlignment="1">
      <alignment horizontal="left" vertical="center"/>
    </xf>
    <xf numFmtId="0" fontId="4" fillId="0" borderId="8" xfId="0" applyFont="1" applyBorder="1" applyAlignment="1">
      <alignment horizontal="justify" vertical="top" wrapText="1"/>
    </xf>
    <xf numFmtId="5" fontId="19" fillId="0" borderId="68" xfId="0" applyNumberFormat="1" applyFont="1" applyBorder="1" applyAlignment="1">
      <alignment horizontal="right" vertical="top"/>
    </xf>
    <xf numFmtId="0" fontId="4" fillId="5" borderId="0" xfId="0" applyFont="1" applyFill="1" applyAlignment="1">
      <alignment horizontal="left" vertical="center"/>
    </xf>
    <xf numFmtId="165" fontId="4" fillId="5" borderId="59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vertical="center"/>
    </xf>
    <xf numFmtId="0" fontId="19" fillId="5" borderId="36" xfId="0" applyFont="1" applyFill="1" applyBorder="1" applyAlignment="1">
      <alignment vertical="center"/>
    </xf>
    <xf numFmtId="168" fontId="19" fillId="5" borderId="40" xfId="0" applyNumberFormat="1" applyFont="1" applyFill="1" applyBorder="1" applyAlignment="1">
      <alignment vertical="top"/>
    </xf>
    <xf numFmtId="168" fontId="19" fillId="5" borderId="63" xfId="0" applyNumberFormat="1" applyFont="1" applyFill="1" applyBorder="1" applyAlignment="1">
      <alignment vertical="top"/>
    </xf>
    <xf numFmtId="5" fontId="4" fillId="5" borderId="63" xfId="0" applyNumberFormat="1" applyFont="1" applyFill="1" applyBorder="1" applyAlignment="1">
      <alignment horizontal="right" vertical="top"/>
    </xf>
    <xf numFmtId="0" fontId="4" fillId="5" borderId="7" xfId="0" applyFont="1" applyFill="1" applyBorder="1" applyAlignment="1">
      <alignment vertical="top"/>
    </xf>
    <xf numFmtId="0" fontId="7" fillId="6" borderId="13" xfId="0" applyFont="1" applyFill="1" applyBorder="1" applyAlignment="1">
      <alignment horizontal="left" vertical="center"/>
    </xf>
    <xf numFmtId="3" fontId="12" fillId="6" borderId="6" xfId="0" applyNumberFormat="1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right" vertical="center"/>
    </xf>
    <xf numFmtId="0" fontId="12" fillId="6" borderId="6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7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2" fillId="6" borderId="45" xfId="0" applyFont="1" applyFill="1" applyBorder="1" applyAlignment="1">
      <alignment horizontal="center" vertical="center" wrapText="1"/>
    </xf>
    <xf numFmtId="169" fontId="12" fillId="6" borderId="57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2" fillId="6" borderId="78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 wrapText="1"/>
    </xf>
    <xf numFmtId="169" fontId="12" fillId="6" borderId="14" xfId="0" applyNumberFormat="1" applyFont="1" applyFill="1" applyBorder="1" applyAlignment="1">
      <alignment horizontal="center" vertical="center" wrapText="1"/>
    </xf>
    <xf numFmtId="169" fontId="12" fillId="6" borderId="73" xfId="0" applyNumberFormat="1" applyFont="1" applyFill="1" applyBorder="1" applyAlignment="1">
      <alignment horizontal="center" vertical="center" wrapText="1"/>
    </xf>
    <xf numFmtId="0" fontId="27" fillId="0" borderId="83" xfId="0" applyFont="1" applyBorder="1" applyAlignment="1">
      <alignment vertical="top"/>
    </xf>
    <xf numFmtId="0" fontId="29" fillId="0" borderId="84" xfId="0" applyFont="1" applyBorder="1" applyAlignment="1">
      <alignment vertical="top"/>
    </xf>
    <xf numFmtId="0" fontId="30" fillId="0" borderId="84" xfId="0" applyFont="1" applyBorder="1" applyAlignment="1">
      <alignment vertical="top"/>
    </xf>
    <xf numFmtId="0" fontId="10" fillId="0" borderId="84" xfId="0" applyFont="1" applyBorder="1" applyAlignment="1">
      <alignment vertical="top"/>
    </xf>
    <xf numFmtId="0" fontId="4" fillId="0" borderId="84" xfId="0" applyFont="1" applyBorder="1" applyAlignment="1">
      <alignment vertical="top"/>
    </xf>
    <xf numFmtId="169" fontId="4" fillId="0" borderId="84" xfId="0" applyNumberFormat="1" applyFont="1" applyBorder="1" applyAlignment="1">
      <alignment vertical="top"/>
    </xf>
    <xf numFmtId="164" fontId="11" fillId="0" borderId="85" xfId="0" applyNumberFormat="1" applyFont="1" applyBorder="1" applyAlignment="1">
      <alignment horizontal="right"/>
    </xf>
    <xf numFmtId="0" fontId="9" fillId="0" borderId="86" xfId="0" applyFont="1" applyBorder="1" applyAlignment="1">
      <alignment vertical="top"/>
    </xf>
    <xf numFmtId="0" fontId="10" fillId="0" borderId="87" xfId="0" applyFont="1" applyBorder="1" applyAlignment="1">
      <alignment vertical="top"/>
    </xf>
    <xf numFmtId="0" fontId="22" fillId="6" borderId="88" xfId="0" applyFont="1" applyFill="1" applyBorder="1" applyAlignment="1">
      <alignment horizontal="left" vertical="center"/>
    </xf>
    <xf numFmtId="0" fontId="12" fillId="6" borderId="86" xfId="0" applyFont="1" applyFill="1" applyBorder="1" applyAlignment="1">
      <alignment horizontal="left" vertical="center"/>
    </xf>
    <xf numFmtId="3" fontId="12" fillId="6" borderId="90" xfId="0" applyNumberFormat="1" applyFont="1" applyFill="1" applyBorder="1" applyAlignment="1">
      <alignment horizontal="left" vertical="center"/>
    </xf>
    <xf numFmtId="0" fontId="12" fillId="6" borderId="92" xfId="0" applyFont="1" applyFill="1" applyBorder="1" applyAlignment="1">
      <alignment vertical="center"/>
    </xf>
    <xf numFmtId="0" fontId="13" fillId="0" borderId="95" xfId="0" applyFont="1" applyBorder="1" applyAlignment="1">
      <alignment vertical="center"/>
    </xf>
    <xf numFmtId="0" fontId="13" fillId="0" borderId="96" xfId="0" applyFont="1" applyBorder="1" applyAlignment="1">
      <alignment vertical="top"/>
    </xf>
    <xf numFmtId="0" fontId="13" fillId="0" borderId="97" xfId="0" applyFont="1" applyBorder="1" applyAlignment="1">
      <alignment vertical="top"/>
    </xf>
    <xf numFmtId="7" fontId="13" fillId="0" borderId="97" xfId="0" applyNumberFormat="1" applyFont="1" applyBorder="1" applyAlignment="1">
      <alignment vertical="top"/>
    </xf>
    <xf numFmtId="0" fontId="13" fillId="0" borderId="98" xfId="0" applyFont="1" applyBorder="1" applyAlignment="1">
      <alignment vertical="top"/>
    </xf>
    <xf numFmtId="169" fontId="24" fillId="2" borderId="99" xfId="3" applyNumberFormat="1" applyFont="1" applyFill="1" applyBorder="1" applyAlignment="1" applyProtection="1">
      <alignment horizontal="center" vertical="center" wrapText="1"/>
    </xf>
    <xf numFmtId="165" fontId="23" fillId="0" borderId="97" xfId="0" applyNumberFormat="1" applyFont="1" applyBorder="1" applyAlignment="1">
      <alignment vertical="center"/>
    </xf>
    <xf numFmtId="0" fontId="13" fillId="0" borderId="97" xfId="0" applyFont="1" applyBorder="1" applyAlignment="1">
      <alignment vertical="center"/>
    </xf>
    <xf numFmtId="169" fontId="14" fillId="0" borderId="96" xfId="3" applyNumberFormat="1" applyFont="1" applyFill="1" applyBorder="1" applyAlignment="1" applyProtection="1">
      <alignment horizontal="center" vertical="top" wrapText="1"/>
    </xf>
    <xf numFmtId="169" fontId="14" fillId="0" borderId="98" xfId="3" applyNumberFormat="1" applyFont="1" applyFill="1" applyBorder="1" applyAlignment="1" applyProtection="1">
      <alignment horizontal="center" vertical="top" wrapText="1"/>
    </xf>
    <xf numFmtId="169" fontId="24" fillId="2" borderId="100" xfId="3" applyNumberFormat="1" applyFont="1" applyFill="1" applyBorder="1" applyAlignment="1" applyProtection="1">
      <alignment horizontal="center" vertical="center" wrapText="1"/>
    </xf>
    <xf numFmtId="0" fontId="23" fillId="0" borderId="101" xfId="0" applyFont="1" applyBorder="1" applyAlignment="1">
      <alignment vertical="center"/>
    </xf>
    <xf numFmtId="169" fontId="24" fillId="0" borderId="92" xfId="3" applyNumberFormat="1" applyFont="1" applyFill="1" applyBorder="1" applyAlignment="1" applyProtection="1">
      <alignment horizontal="center" vertical="top" wrapText="1"/>
    </xf>
    <xf numFmtId="0" fontId="23" fillId="0" borderId="21" xfId="0" applyFont="1" applyBorder="1" applyAlignment="1">
      <alignment vertical="top"/>
    </xf>
    <xf numFmtId="169" fontId="15" fillId="4" borderId="88" xfId="3" applyNumberFormat="1" applyFont="1" applyFill="1" applyBorder="1" applyAlignment="1" applyProtection="1">
      <alignment horizontal="center" vertical="center" wrapText="1"/>
    </xf>
    <xf numFmtId="169" fontId="16" fillId="4" borderId="86" xfId="3" applyNumberFormat="1" applyFont="1" applyFill="1" applyBorder="1" applyAlignment="1" applyProtection="1">
      <alignment horizontal="right" vertical="top" wrapText="1"/>
    </xf>
    <xf numFmtId="5" fontId="15" fillId="4" borderId="87" xfId="3" applyNumberFormat="1" applyFont="1" applyFill="1" applyBorder="1" applyAlignment="1" applyProtection="1">
      <alignment horizontal="right" vertical="top" wrapText="1"/>
    </xf>
    <xf numFmtId="169" fontId="14" fillId="0" borderId="104" xfId="3" applyNumberFormat="1" applyFont="1" applyFill="1" applyBorder="1" applyAlignment="1" applyProtection="1">
      <alignment horizontal="right" vertical="top" wrapText="1"/>
    </xf>
    <xf numFmtId="169" fontId="14" fillId="0" borderId="105" xfId="3" applyNumberFormat="1" applyFont="1" applyFill="1" applyBorder="1" applyAlignment="1" applyProtection="1">
      <alignment horizontal="right" vertical="top" wrapText="1"/>
    </xf>
    <xf numFmtId="169" fontId="13" fillId="0" borderId="105" xfId="3" applyNumberFormat="1" applyFont="1" applyFill="1" applyBorder="1" applyAlignment="1" applyProtection="1">
      <alignment horizontal="right" vertical="top" wrapText="1"/>
    </xf>
    <xf numFmtId="0" fontId="13" fillId="0" borderId="106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6" borderId="86" xfId="0" applyFont="1" applyFill="1" applyBorder="1" applyAlignment="1">
      <alignment horizontal="left" vertical="center"/>
    </xf>
    <xf numFmtId="0" fontId="12" fillId="6" borderId="28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169" fontId="24" fillId="2" borderId="23" xfId="3" applyNumberFormat="1" applyFont="1" applyFill="1" applyBorder="1" applyAlignment="1" applyProtection="1">
      <alignment horizontal="right" vertical="center" wrapText="1"/>
    </xf>
    <xf numFmtId="0" fontId="23" fillId="2" borderId="24" xfId="0" applyFont="1" applyFill="1" applyBorder="1" applyAlignment="1">
      <alignment horizontal="right" vertical="center" wrapText="1"/>
    </xf>
    <xf numFmtId="169" fontId="14" fillId="0" borderId="94" xfId="3" applyNumberFormat="1" applyFont="1" applyFill="1" applyBorder="1" applyAlignment="1" applyProtection="1">
      <alignment horizontal="left" vertical="center" wrapText="1"/>
    </xf>
    <xf numFmtId="169" fontId="14" fillId="0" borderId="17" xfId="3" applyNumberFormat="1" applyFont="1" applyFill="1" applyBorder="1" applyAlignment="1" applyProtection="1">
      <alignment horizontal="left" vertical="center" wrapText="1"/>
    </xf>
    <xf numFmtId="169" fontId="14" fillId="0" borderId="36" xfId="3" applyNumberFormat="1" applyFont="1" applyFill="1" applyBorder="1" applyAlignment="1" applyProtection="1">
      <alignment horizontal="left" vertical="center" wrapText="1"/>
    </xf>
    <xf numFmtId="9" fontId="15" fillId="4" borderId="4" xfId="1" applyFont="1" applyFill="1" applyBorder="1" applyAlignment="1" applyProtection="1">
      <alignment horizontal="right" vertical="center" wrapText="1"/>
    </xf>
    <xf numFmtId="9" fontId="15" fillId="4" borderId="16" xfId="1" applyFont="1" applyFill="1" applyBorder="1" applyAlignment="1" applyProtection="1">
      <alignment horizontal="right" vertical="center" wrapText="1"/>
    </xf>
    <xf numFmtId="169" fontId="24" fillId="2" borderId="47" xfId="3" applyNumberFormat="1" applyFont="1" applyFill="1" applyBorder="1" applyAlignment="1" applyProtection="1">
      <alignment horizontal="right" vertical="center" wrapText="1"/>
    </xf>
    <xf numFmtId="169" fontId="24" fillId="2" borderId="48" xfId="3" applyNumberFormat="1" applyFont="1" applyFill="1" applyBorder="1" applyAlignment="1" applyProtection="1">
      <alignment horizontal="right" vertical="center" wrapText="1"/>
    </xf>
    <xf numFmtId="0" fontId="13" fillId="0" borderId="20" xfId="0" applyFont="1" applyBorder="1" applyAlignment="1">
      <alignment horizontal="left" vertical="top"/>
    </xf>
    <xf numFmtId="0" fontId="13" fillId="0" borderId="6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center" wrapText="1"/>
    </xf>
    <xf numFmtId="169" fontId="13" fillId="0" borderId="1" xfId="3" applyNumberFormat="1" applyFont="1" applyFill="1" applyBorder="1" applyAlignment="1" applyProtection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9" fontId="13" fillId="0" borderId="2" xfId="3" applyNumberFormat="1" applyFont="1" applyFill="1" applyBorder="1" applyAlignment="1" applyProtection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50" xfId="0" applyFont="1" applyFill="1" applyBorder="1" applyAlignment="1">
      <alignment horizontal="center" vertical="center"/>
    </xf>
    <xf numFmtId="0" fontId="25" fillId="6" borderId="8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79" xfId="0" applyFont="1" applyFill="1" applyBorder="1" applyAlignment="1">
      <alignment horizontal="center" vertical="center" wrapText="1"/>
    </xf>
    <xf numFmtId="7" fontId="15" fillId="4" borderId="15" xfId="3" applyNumberFormat="1" applyFont="1" applyFill="1" applyBorder="1" applyAlignment="1" applyProtection="1">
      <alignment horizontal="right" vertical="center" wrapText="1"/>
    </xf>
    <xf numFmtId="7" fontId="15" fillId="4" borderId="14" xfId="3" applyNumberFormat="1" applyFont="1" applyFill="1" applyBorder="1" applyAlignment="1" applyProtection="1">
      <alignment horizontal="righ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69" fontId="16" fillId="4" borderId="92" xfId="3" applyNumberFormat="1" applyFont="1" applyFill="1" applyBorder="1" applyAlignment="1" applyProtection="1">
      <alignment horizontal="right" vertical="top" wrapText="1"/>
    </xf>
    <xf numFmtId="169" fontId="16" fillId="4" borderId="11" xfId="3" applyNumberFormat="1" applyFont="1" applyFill="1" applyBorder="1" applyAlignment="1" applyProtection="1">
      <alignment horizontal="right" vertical="top" wrapText="1"/>
    </xf>
    <xf numFmtId="169" fontId="16" fillId="4" borderId="21" xfId="3" applyNumberFormat="1" applyFont="1" applyFill="1" applyBorder="1" applyAlignment="1" applyProtection="1">
      <alignment horizontal="right" vertical="top" wrapText="1"/>
    </xf>
    <xf numFmtId="5" fontId="15" fillId="4" borderId="15" xfId="3" applyNumberFormat="1" applyFont="1" applyFill="1" applyBorder="1" applyAlignment="1" applyProtection="1">
      <alignment horizontal="right" vertical="center" wrapText="1"/>
    </xf>
    <xf numFmtId="5" fontId="15" fillId="4" borderId="14" xfId="3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5" fontId="15" fillId="4" borderId="102" xfId="3" applyNumberFormat="1" applyFont="1" applyFill="1" applyBorder="1" applyAlignment="1" applyProtection="1">
      <alignment horizontal="right" vertical="top" wrapText="1"/>
    </xf>
    <xf numFmtId="5" fontId="15" fillId="4" borderId="103" xfId="3" applyNumberFormat="1" applyFont="1" applyFill="1" applyBorder="1" applyAlignment="1" applyProtection="1">
      <alignment horizontal="right" vertical="top" wrapText="1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4" fillId="0" borderId="81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7" fillId="0" borderId="1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5" fillId="2" borderId="26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169" fontId="4" fillId="0" borderId="0" xfId="0" applyNumberFormat="1" applyFont="1" applyBorder="1" applyAlignment="1">
      <alignment vertical="top"/>
    </xf>
    <xf numFmtId="3" fontId="22" fillId="6" borderId="0" xfId="0" applyNumberFormat="1" applyFont="1" applyFill="1" applyBorder="1" applyAlignment="1">
      <alignment horizontal="left" vertical="center"/>
    </xf>
    <xf numFmtId="0" fontId="12" fillId="6" borderId="0" xfId="0" applyFont="1" applyFill="1" applyBorder="1" applyAlignment="1">
      <alignment vertical="center"/>
    </xf>
    <xf numFmtId="3" fontId="12" fillId="6" borderId="0" xfId="0" applyNumberFormat="1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167" fontId="14" fillId="0" borderId="0" xfId="4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right" vertical="center" wrapText="1"/>
    </xf>
    <xf numFmtId="169" fontId="16" fillId="4" borderId="104" xfId="3" applyNumberFormat="1" applyFont="1" applyFill="1" applyBorder="1" applyAlignment="1" applyProtection="1">
      <alignment horizontal="right" vertical="top" wrapText="1"/>
    </xf>
    <xf numFmtId="169" fontId="16" fillId="4" borderId="105" xfId="3" applyNumberFormat="1" applyFont="1" applyFill="1" applyBorder="1" applyAlignment="1" applyProtection="1">
      <alignment horizontal="right" vertical="top" wrapText="1"/>
    </xf>
    <xf numFmtId="169" fontId="15" fillId="4" borderId="105" xfId="3" applyNumberFormat="1" applyFont="1" applyFill="1" applyBorder="1" applyAlignment="1" applyProtection="1">
      <alignment horizontal="right" vertical="top" wrapText="1"/>
    </xf>
    <xf numFmtId="169" fontId="16" fillId="0" borderId="105" xfId="3" applyNumberFormat="1" applyFont="1" applyFill="1" applyBorder="1" applyAlignment="1" applyProtection="1">
      <alignment horizontal="right" vertical="top" wrapText="1"/>
    </xf>
    <xf numFmtId="7" fontId="15" fillId="4" borderId="105" xfId="3" applyNumberFormat="1" applyFont="1" applyFill="1" applyBorder="1" applyAlignment="1" applyProtection="1">
      <alignment horizontal="right" vertical="center" wrapText="1"/>
    </xf>
    <xf numFmtId="5" fontId="15" fillId="4" borderId="105" xfId="3" applyNumberFormat="1" applyFont="1" applyFill="1" applyBorder="1" applyAlignment="1" applyProtection="1">
      <alignment horizontal="right" vertical="center" wrapText="1"/>
    </xf>
    <xf numFmtId="5" fontId="15" fillId="4" borderId="106" xfId="3" applyNumberFormat="1" applyFont="1" applyFill="1" applyBorder="1" applyAlignment="1" applyProtection="1">
      <alignment horizontal="right" vertical="top" wrapText="1"/>
    </xf>
    <xf numFmtId="3" fontId="12" fillId="6" borderId="91" xfId="0" applyNumberFormat="1" applyFont="1" applyFill="1" applyBorder="1" applyAlignment="1">
      <alignment horizontal="left" vertical="center"/>
    </xf>
    <xf numFmtId="3" fontId="12" fillId="6" borderId="93" xfId="0" applyNumberFormat="1" applyFont="1" applyFill="1" applyBorder="1" applyAlignment="1">
      <alignment horizontal="left" vertical="center"/>
    </xf>
    <xf numFmtId="7" fontId="31" fillId="4" borderId="0" xfId="3" applyNumberFormat="1" applyFont="1" applyFill="1" applyBorder="1" applyAlignment="1" applyProtection="1">
      <alignment horizontal="right" vertical="center" wrapText="1"/>
    </xf>
    <xf numFmtId="3" fontId="32" fillId="6" borderId="0" xfId="0" applyNumberFormat="1" applyFont="1" applyFill="1" applyBorder="1" applyAlignment="1">
      <alignment horizontal="left" vertical="center"/>
    </xf>
    <xf numFmtId="5" fontId="4" fillId="7" borderId="40" xfId="0" applyNumberFormat="1" applyFont="1" applyFill="1" applyBorder="1" applyAlignment="1">
      <alignment horizontal="right" vertical="center"/>
    </xf>
    <xf numFmtId="5" fontId="4" fillId="7" borderId="71" xfId="0" applyNumberFormat="1" applyFont="1" applyFill="1" applyBorder="1" applyAlignment="1">
      <alignment horizontal="right" vertical="center"/>
    </xf>
    <xf numFmtId="5" fontId="6" fillId="7" borderId="44" xfId="0" applyNumberFormat="1" applyFont="1" applyFill="1" applyBorder="1" applyAlignment="1">
      <alignment horizontal="right" vertical="center"/>
    </xf>
    <xf numFmtId="5" fontId="19" fillId="7" borderId="40" xfId="0" applyNumberFormat="1" applyFont="1" applyFill="1" applyBorder="1" applyAlignment="1">
      <alignment horizontal="right" vertical="center"/>
    </xf>
    <xf numFmtId="5" fontId="19" fillId="7" borderId="44" xfId="0" applyNumberFormat="1" applyFont="1" applyFill="1" applyBorder="1" applyAlignment="1">
      <alignment horizontal="right" vertical="center"/>
    </xf>
    <xf numFmtId="5" fontId="19" fillId="7" borderId="70" xfId="0" applyNumberFormat="1" applyFont="1" applyFill="1" applyBorder="1" applyAlignment="1">
      <alignment horizontal="right" vertical="center"/>
    </xf>
    <xf numFmtId="5" fontId="19" fillId="7" borderId="40" xfId="0" applyNumberFormat="1" applyFont="1" applyFill="1" applyBorder="1" applyAlignment="1">
      <alignment horizontal="right" vertical="top"/>
    </xf>
    <xf numFmtId="5" fontId="4" fillId="7" borderId="63" xfId="0" applyNumberFormat="1" applyFont="1" applyFill="1" applyBorder="1" applyAlignment="1">
      <alignment horizontal="right" vertical="top"/>
    </xf>
    <xf numFmtId="168" fontId="4" fillId="7" borderId="63" xfId="0" applyNumberFormat="1" applyFont="1" applyFill="1" applyBorder="1" applyAlignment="1">
      <alignment horizontal="right" vertical="top"/>
    </xf>
    <xf numFmtId="168" fontId="4" fillId="7" borderId="63" xfId="0" applyNumberFormat="1" applyFont="1" applyFill="1" applyBorder="1" applyAlignment="1">
      <alignment horizontal="right" vertical="top" wrapText="1"/>
    </xf>
    <xf numFmtId="0" fontId="33" fillId="6" borderId="86" xfId="0" applyFont="1" applyFill="1" applyBorder="1" applyAlignment="1">
      <alignment vertical="center"/>
    </xf>
    <xf numFmtId="0" fontId="34" fillId="6" borderId="83" xfId="0" applyFont="1" applyFill="1" applyBorder="1" applyAlignment="1">
      <alignment vertical="top"/>
    </xf>
    <xf numFmtId="0" fontId="36" fillId="6" borderId="84" xfId="0" applyFont="1" applyFill="1" applyBorder="1" applyAlignment="1">
      <alignment vertical="top"/>
    </xf>
    <xf numFmtId="0" fontId="22" fillId="6" borderId="84" xfId="0" applyFont="1" applyFill="1" applyBorder="1" applyAlignment="1">
      <alignment vertical="top"/>
    </xf>
    <xf numFmtId="0" fontId="37" fillId="6" borderId="84" xfId="0" applyFont="1" applyFill="1" applyBorder="1" applyAlignment="1">
      <alignment vertical="top"/>
    </xf>
    <xf numFmtId="169" fontId="37" fillId="6" borderId="84" xfId="0" applyNumberFormat="1" applyFont="1" applyFill="1" applyBorder="1" applyAlignment="1">
      <alignment vertical="top"/>
    </xf>
    <xf numFmtId="164" fontId="38" fillId="6" borderId="85" xfId="0" applyNumberFormat="1" applyFont="1" applyFill="1" applyBorder="1" applyAlignment="1">
      <alignment horizontal="right"/>
    </xf>
    <xf numFmtId="3" fontId="12" fillId="6" borderId="107" xfId="0" applyNumberFormat="1" applyFont="1" applyFill="1" applyBorder="1" applyAlignment="1">
      <alignment horizontal="left" vertical="center"/>
    </xf>
  </cellXfs>
  <cellStyles count="5">
    <cellStyle name="Comma" xfId="3" builtinId="3"/>
    <cellStyle name="Normal" xfId="0" builtinId="0"/>
    <cellStyle name="Normal_A" xfId="2" xr:uid="{00000000-0005-0000-0000-000002000000}"/>
    <cellStyle name="Normal_EBCBSBUDF" xfId="4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zoomScaleNormal="100" zoomScaleSheetLayoutView="85" workbookViewId="0"/>
  </sheetViews>
  <sheetFormatPr defaultColWidth="9.140625" defaultRowHeight="16.5" x14ac:dyDescent="0.25"/>
  <cols>
    <col min="1" max="1" width="2.85546875" style="2" customWidth="1"/>
    <col min="2" max="2" width="4.5703125" style="2" customWidth="1"/>
    <col min="3" max="3" width="45.5703125" style="2" customWidth="1"/>
    <col min="4" max="4" width="2.28515625" style="2" customWidth="1"/>
    <col min="5" max="5" width="11.7109375" style="2" customWidth="1"/>
    <col min="6" max="6" width="18.85546875" style="24" customWidth="1"/>
    <col min="7" max="7" width="32.7109375" style="2" customWidth="1"/>
    <col min="8" max="16384" width="9.140625" style="2"/>
  </cols>
  <sheetData>
    <row r="1" spans="1:7" ht="18.75" thickBot="1" x14ac:dyDescent="0.3">
      <c r="C1" s="23"/>
      <c r="D1" s="23"/>
      <c r="G1" s="23"/>
    </row>
    <row r="2" spans="1:7" ht="31.5" x14ac:dyDescent="0.25">
      <c r="A2" s="254" t="s">
        <v>112</v>
      </c>
      <c r="B2" s="255"/>
      <c r="C2" s="256"/>
      <c r="D2" s="257"/>
      <c r="E2" s="258"/>
      <c r="F2" s="259"/>
      <c r="G2" s="260"/>
    </row>
    <row r="3" spans="1:7" ht="26.25" thickBot="1" x14ac:dyDescent="0.3">
      <c r="A3" s="261"/>
      <c r="B3" s="367"/>
      <c r="C3" s="368"/>
      <c r="D3" s="369"/>
      <c r="E3" s="367"/>
      <c r="F3" s="370"/>
      <c r="G3" s="262"/>
    </row>
    <row r="4" spans="1:7" s="53" customFormat="1" ht="31.9" customHeight="1" thickTop="1" x14ac:dyDescent="0.25">
      <c r="A4" s="263"/>
      <c r="B4" s="243"/>
      <c r="C4" s="234"/>
      <c r="D4" s="371"/>
      <c r="E4" s="315" t="s">
        <v>111</v>
      </c>
      <c r="F4" s="316"/>
      <c r="G4" s="317"/>
    </row>
    <row r="5" spans="1:7" s="86" customFormat="1" ht="22.15" customHeight="1" x14ac:dyDescent="0.25">
      <c r="A5" s="264"/>
      <c r="B5" s="372"/>
      <c r="C5" s="235"/>
      <c r="D5" s="373"/>
      <c r="E5" s="236" t="s">
        <v>120</v>
      </c>
      <c r="F5" s="389">
        <v>10557</v>
      </c>
      <c r="G5" s="265" t="s">
        <v>28</v>
      </c>
    </row>
    <row r="6" spans="1:7" s="86" customFormat="1" ht="22.15" customHeight="1" x14ac:dyDescent="0.25">
      <c r="A6" s="290" t="s">
        <v>55</v>
      </c>
      <c r="B6" s="374"/>
      <c r="C6" s="235"/>
      <c r="D6" s="373"/>
      <c r="E6" s="236" t="s">
        <v>121</v>
      </c>
      <c r="F6" s="389">
        <v>10557</v>
      </c>
      <c r="G6" s="386"/>
    </row>
    <row r="7" spans="1:7" s="1" customFormat="1" ht="24.6" customHeight="1" x14ac:dyDescent="0.25">
      <c r="A7" s="400" t="s">
        <v>122</v>
      </c>
      <c r="B7" s="372"/>
      <c r="C7" s="237"/>
      <c r="D7" s="372"/>
      <c r="E7" s="291" t="s">
        <v>46</v>
      </c>
      <c r="F7" s="292"/>
      <c r="G7" s="386"/>
    </row>
    <row r="8" spans="1:7" s="1" customFormat="1" ht="45" customHeight="1" thickBot="1" x14ac:dyDescent="0.3">
      <c r="A8" s="266"/>
      <c r="B8" s="246"/>
      <c r="C8" s="240"/>
      <c r="D8" s="372"/>
      <c r="E8" s="241" t="s">
        <v>44</v>
      </c>
      <c r="F8" s="242" t="s">
        <v>45</v>
      </c>
      <c r="G8" s="387"/>
    </row>
    <row r="9" spans="1:7" s="10" customFormat="1" ht="24" customHeight="1" thickTop="1" x14ac:dyDescent="0.25">
      <c r="A9" s="295" t="s">
        <v>31</v>
      </c>
      <c r="B9" s="296"/>
      <c r="C9" s="297"/>
      <c r="D9" s="19"/>
      <c r="E9" s="116"/>
      <c r="F9" s="117"/>
      <c r="G9" s="267"/>
    </row>
    <row r="10" spans="1:7" s="8" customFormat="1" ht="18" customHeight="1" x14ac:dyDescent="0.25">
      <c r="A10" s="268"/>
      <c r="B10" s="9" t="s">
        <v>0</v>
      </c>
      <c r="C10" s="49"/>
      <c r="D10" s="375"/>
      <c r="E10" s="47">
        <f>E45</f>
        <v>49.593358660320177</v>
      </c>
      <c r="F10" s="50">
        <f>F48-F47</f>
        <v>549734.94174585002</v>
      </c>
      <c r="G10" s="269"/>
    </row>
    <row r="11" spans="1:7" s="8" customFormat="1" ht="18" customHeight="1" x14ac:dyDescent="0.25">
      <c r="A11" s="268"/>
      <c r="B11" s="9" t="s">
        <v>1</v>
      </c>
      <c r="C11" s="49"/>
      <c r="D11" s="375"/>
      <c r="E11" s="47">
        <f>E83</f>
        <v>262.97871611253197</v>
      </c>
      <c r="F11" s="50">
        <f>F85-F84</f>
        <v>2904797.1535</v>
      </c>
      <c r="G11" s="270"/>
    </row>
    <row r="12" spans="1:7" s="8" customFormat="1" ht="18" customHeight="1" x14ac:dyDescent="0.25">
      <c r="A12" s="268"/>
      <c r="B12" s="25" t="s">
        <v>39</v>
      </c>
      <c r="C12" s="49"/>
      <c r="D12" s="375"/>
      <c r="E12" s="47">
        <f>E104</f>
        <v>192.99384294780714</v>
      </c>
      <c r="F12" s="50">
        <f>F106-F105</f>
        <v>2037436</v>
      </c>
      <c r="G12" s="269"/>
    </row>
    <row r="13" spans="1:7" s="8" customFormat="1" ht="18" customHeight="1" thickBot="1" x14ac:dyDescent="0.3">
      <c r="A13" s="271"/>
      <c r="B13" s="302" t="s">
        <v>37</v>
      </c>
      <c r="C13" s="303"/>
      <c r="D13" s="375"/>
      <c r="E13" s="48">
        <f>E121</f>
        <v>14.843208297811877</v>
      </c>
      <c r="F13" s="51">
        <f>F123-F122</f>
        <v>156699.75</v>
      </c>
      <c r="G13" s="269"/>
    </row>
    <row r="14" spans="1:7" s="54" customFormat="1" ht="24.75" customHeight="1" thickTop="1" x14ac:dyDescent="0.25">
      <c r="A14" s="272"/>
      <c r="B14" s="300" t="s">
        <v>32</v>
      </c>
      <c r="C14" s="301"/>
      <c r="D14" s="55"/>
      <c r="E14" s="58">
        <f>SUM(E9:E13)</f>
        <v>520.40912601847117</v>
      </c>
      <c r="F14" s="59">
        <f>SUM(F9:F13)</f>
        <v>5648667.8452458503</v>
      </c>
      <c r="G14" s="273"/>
    </row>
    <row r="15" spans="1:7" s="10" customFormat="1" ht="24" customHeight="1" x14ac:dyDescent="0.25">
      <c r="A15" s="295" t="s">
        <v>36</v>
      </c>
      <c r="B15" s="296"/>
      <c r="C15" s="304"/>
      <c r="D15" s="376"/>
      <c r="E15" s="177"/>
      <c r="F15" s="178"/>
      <c r="G15" s="274"/>
    </row>
    <row r="16" spans="1:7" s="8" customFormat="1" ht="18" customHeight="1" x14ac:dyDescent="0.25">
      <c r="A16" s="275"/>
      <c r="B16" s="305" t="s">
        <v>82</v>
      </c>
      <c r="C16" s="306"/>
      <c r="D16" s="377"/>
      <c r="E16" s="47">
        <f>F16/$F$6</f>
        <v>4.9593358660320179</v>
      </c>
      <c r="F16" s="52">
        <f>F47</f>
        <v>52355.708737700013</v>
      </c>
      <c r="G16" s="269" t="s">
        <v>73</v>
      </c>
    </row>
    <row r="17" spans="1:8" s="8" customFormat="1" ht="18" customHeight="1" x14ac:dyDescent="0.25">
      <c r="A17" s="275"/>
      <c r="B17" s="305" t="s">
        <v>83</v>
      </c>
      <c r="C17" s="306"/>
      <c r="D17" s="377"/>
      <c r="E17" s="47">
        <f t="shared" ref="E17:E19" si="0">F17/$F$6</f>
        <v>27.515365667329736</v>
      </c>
      <c r="F17" s="52">
        <f>F84</f>
        <v>290479.71535000001</v>
      </c>
      <c r="G17" s="269" t="s">
        <v>73</v>
      </c>
    </row>
    <row r="18" spans="1:8" s="8" customFormat="1" ht="18" customHeight="1" x14ac:dyDescent="0.25">
      <c r="A18" s="275"/>
      <c r="B18" s="305" t="s">
        <v>84</v>
      </c>
      <c r="C18" s="306"/>
      <c r="D18" s="377"/>
      <c r="E18" s="47">
        <f t="shared" si="0"/>
        <v>19.299384294780715</v>
      </c>
      <c r="F18" s="52">
        <f>F105</f>
        <v>203743.6</v>
      </c>
      <c r="G18" s="269" t="s">
        <v>73</v>
      </c>
    </row>
    <row r="19" spans="1:8" s="8" customFormat="1" ht="18" customHeight="1" thickBot="1" x14ac:dyDescent="0.3">
      <c r="A19" s="276"/>
      <c r="B19" s="307" t="s">
        <v>85</v>
      </c>
      <c r="C19" s="308"/>
      <c r="D19" s="377"/>
      <c r="E19" s="47">
        <f t="shared" si="0"/>
        <v>1.4843208297811878</v>
      </c>
      <c r="F19" s="52">
        <f>F122</f>
        <v>15669.975</v>
      </c>
      <c r="G19" s="269" t="s">
        <v>73</v>
      </c>
    </row>
    <row r="20" spans="1:8" s="54" customFormat="1" ht="24.75" customHeight="1" thickTop="1" thickBot="1" x14ac:dyDescent="0.3">
      <c r="A20" s="277"/>
      <c r="B20" s="293" t="s">
        <v>33</v>
      </c>
      <c r="C20" s="294"/>
      <c r="D20" s="378"/>
      <c r="E20" s="56">
        <f>SUM(E16:E19)</f>
        <v>53.258406657923658</v>
      </c>
      <c r="F20" s="57">
        <f>SUM(F16:F19)</f>
        <v>562248.99908770004</v>
      </c>
      <c r="G20" s="278"/>
    </row>
    <row r="21" spans="1:8" s="169" customFormat="1" ht="12.75" customHeight="1" thickTop="1" thickBot="1" x14ac:dyDescent="0.3">
      <c r="A21" s="279"/>
      <c r="B21" s="171"/>
      <c r="C21" s="170"/>
      <c r="D21" s="189"/>
      <c r="E21" s="171"/>
      <c r="F21" s="171"/>
      <c r="G21" s="280"/>
    </row>
    <row r="22" spans="1:8" s="54" customFormat="1" ht="21.75" customHeight="1" thickTop="1" x14ac:dyDescent="0.25">
      <c r="A22" s="281"/>
      <c r="B22" s="298" t="s">
        <v>34</v>
      </c>
      <c r="C22" s="299"/>
      <c r="D22" s="190"/>
      <c r="E22" s="327">
        <f>SUM(E20+E14)</f>
        <v>573.66753267639479</v>
      </c>
      <c r="F22" s="334">
        <f>SUM(F20+F14)</f>
        <v>6210916.84433355</v>
      </c>
      <c r="G22" s="341"/>
    </row>
    <row r="23" spans="1:8" s="169" customFormat="1" ht="21.75" customHeight="1" thickBot="1" x14ac:dyDescent="0.3">
      <c r="A23" s="331" t="s">
        <v>35</v>
      </c>
      <c r="B23" s="332"/>
      <c r="C23" s="333"/>
      <c r="D23" s="188"/>
      <c r="E23" s="328"/>
      <c r="F23" s="335"/>
      <c r="G23" s="342"/>
    </row>
    <row r="24" spans="1:8" s="169" customFormat="1" ht="21.75" customHeight="1" thickTop="1" x14ac:dyDescent="0.25">
      <c r="A24" s="282"/>
      <c r="B24" s="213"/>
      <c r="C24" s="215" t="s">
        <v>108</v>
      </c>
      <c r="D24" s="188"/>
      <c r="E24" s="388">
        <v>90</v>
      </c>
      <c r="F24" s="214">
        <f>E24*$F$6</f>
        <v>950130</v>
      </c>
      <c r="G24" s="283"/>
    </row>
    <row r="25" spans="1:8" s="169" customFormat="1" ht="21.75" customHeight="1" thickBot="1" x14ac:dyDescent="0.3">
      <c r="A25" s="379"/>
      <c r="B25" s="380"/>
      <c r="C25" s="381" t="s">
        <v>109</v>
      </c>
      <c r="D25" s="382"/>
      <c r="E25" s="383">
        <f>F25/$F$6</f>
        <v>498.32214117017617</v>
      </c>
      <c r="F25" s="384">
        <f>F22-F24</f>
        <v>5260786.84433355</v>
      </c>
      <c r="G25" s="385"/>
    </row>
    <row r="26" spans="1:8" s="8" customFormat="1" ht="13.5" customHeight="1" thickBot="1" x14ac:dyDescent="0.3">
      <c r="A26" s="284"/>
      <c r="B26" s="285"/>
      <c r="C26" s="286"/>
      <c r="D26" s="286"/>
      <c r="E26" s="285"/>
      <c r="F26" s="285"/>
      <c r="G26" s="287"/>
    </row>
    <row r="27" spans="1:8" s="8" customFormat="1" ht="40.5" customHeight="1" thickBot="1" x14ac:dyDescent="0.3">
      <c r="A27" s="26"/>
      <c r="B27" s="27"/>
      <c r="C27" s="27"/>
      <c r="D27" s="27"/>
      <c r="E27" s="26"/>
      <c r="F27" s="26"/>
    </row>
    <row r="28" spans="1:8" ht="34.5" customHeight="1" thickBot="1" x14ac:dyDescent="0.3">
      <c r="A28" s="401" t="s">
        <v>123</v>
      </c>
      <c r="B28" s="407"/>
      <c r="C28" s="402"/>
      <c r="D28" s="403"/>
      <c r="E28" s="404"/>
      <c r="F28" s="405"/>
      <c r="G28" s="406"/>
    </row>
    <row r="29" spans="1:8" s="1" customFormat="1" ht="21.75" customHeight="1" thickTop="1" x14ac:dyDescent="0.25">
      <c r="A29" s="250"/>
      <c r="B29" s="247"/>
      <c r="C29" s="248"/>
      <c r="D29" s="249"/>
      <c r="E29" s="325" t="s">
        <v>46</v>
      </c>
      <c r="F29" s="326"/>
      <c r="G29" s="248" t="s">
        <v>28</v>
      </c>
    </row>
    <row r="30" spans="1:8" s="1" customFormat="1" ht="36.75" customHeight="1" thickBot="1" x14ac:dyDescent="0.3">
      <c r="A30" s="244"/>
      <c r="B30" s="238"/>
      <c r="C30" s="238"/>
      <c r="D30" s="244"/>
      <c r="E30" s="241" t="s">
        <v>44</v>
      </c>
      <c r="F30" s="242" t="s">
        <v>119</v>
      </c>
      <c r="G30" s="239"/>
      <c r="H30" s="6"/>
    </row>
    <row r="31" spans="1:8" s="28" customFormat="1" ht="24" customHeight="1" thickTop="1" x14ac:dyDescent="0.25">
      <c r="A31" s="320" t="s">
        <v>0</v>
      </c>
      <c r="B31" s="321"/>
      <c r="C31" s="322"/>
      <c r="D31" s="62"/>
      <c r="E31" s="87"/>
      <c r="F31" s="107"/>
      <c r="G31" s="29"/>
    </row>
    <row r="32" spans="1:8" s="1" customFormat="1" ht="14.25" customHeight="1" x14ac:dyDescent="0.25">
      <c r="A32" s="73"/>
      <c r="B32" s="313" t="s">
        <v>3</v>
      </c>
      <c r="C32" s="314"/>
      <c r="D32" s="76"/>
      <c r="E32" s="132"/>
      <c r="F32" s="204"/>
      <c r="G32" s="162"/>
    </row>
    <row r="33" spans="1:7" s="1" customFormat="1" ht="15" customHeight="1" x14ac:dyDescent="0.25">
      <c r="A33" s="6"/>
      <c r="B33" s="76"/>
      <c r="C33" s="164" t="s">
        <v>48</v>
      </c>
      <c r="D33" s="76"/>
      <c r="E33" s="132">
        <f>F33/$F$6</f>
        <v>9.8137728521360241</v>
      </c>
      <c r="F33" s="390">
        <v>103604</v>
      </c>
      <c r="G33" s="205"/>
    </row>
    <row r="34" spans="1:7" s="1" customFormat="1" ht="15" customHeight="1" x14ac:dyDescent="0.25">
      <c r="A34" s="6"/>
      <c r="B34" s="76"/>
      <c r="C34" s="164" t="s">
        <v>91</v>
      </c>
      <c r="D34" s="76"/>
      <c r="E34" s="132">
        <f t="shared" ref="E34:E43" si="1">F34/$F$6</f>
        <v>14.400000000000002</v>
      </c>
      <c r="F34" s="198">
        <f>F95*10%</f>
        <v>152020.80000000002</v>
      </c>
      <c r="G34" s="182" t="s">
        <v>76</v>
      </c>
    </row>
    <row r="35" spans="1:7" s="1" customFormat="1" ht="15" customHeight="1" x14ac:dyDescent="0.25">
      <c r="A35" s="6"/>
      <c r="B35" s="76"/>
      <c r="C35" s="164" t="s">
        <v>92</v>
      </c>
      <c r="D35" s="76"/>
      <c r="E35" s="132">
        <f t="shared" si="1"/>
        <v>0.18944775978024059</v>
      </c>
      <c r="F35" s="390">
        <v>2000</v>
      </c>
      <c r="G35" s="182"/>
    </row>
    <row r="36" spans="1:7" s="1" customFormat="1" ht="15" customHeight="1" x14ac:dyDescent="0.25">
      <c r="A36" s="6"/>
      <c r="B36" s="76"/>
      <c r="C36" s="164" t="s">
        <v>93</v>
      </c>
      <c r="D36" s="76"/>
      <c r="E36" s="132">
        <f t="shared" si="1"/>
        <v>0.38675760159136119</v>
      </c>
      <c r="F36" s="391">
        <v>4083</v>
      </c>
      <c r="G36" s="182"/>
    </row>
    <row r="37" spans="1:7" s="1" customFormat="1" ht="15" customHeight="1" x14ac:dyDescent="0.25">
      <c r="A37" s="73"/>
      <c r="B37" s="313" t="s">
        <v>4</v>
      </c>
      <c r="C37" s="314"/>
      <c r="D37" s="76"/>
      <c r="E37" s="132"/>
      <c r="F37" s="198"/>
      <c r="G37" s="199"/>
    </row>
    <row r="38" spans="1:7" s="1" customFormat="1" ht="15" customHeight="1" x14ac:dyDescent="0.25">
      <c r="A38" s="6"/>
      <c r="B38" s="76"/>
      <c r="C38" s="180" t="str">
        <f>C33</f>
        <v>Base Contract</v>
      </c>
      <c r="D38" s="120"/>
      <c r="E38" s="132">
        <f t="shared" si="1"/>
        <v>7</v>
      </c>
      <c r="F38" s="181">
        <f>F6*7</f>
        <v>73899</v>
      </c>
      <c r="G38" s="179"/>
    </row>
    <row r="39" spans="1:7" s="1" customFormat="1" ht="15" customHeight="1" x14ac:dyDescent="0.25">
      <c r="A39" s="73"/>
      <c r="B39" s="313" t="s">
        <v>49</v>
      </c>
      <c r="C39" s="314"/>
      <c r="D39" s="76"/>
      <c r="E39" s="132">
        <f t="shared" si="1"/>
        <v>5</v>
      </c>
      <c r="F39" s="181">
        <f>F6*5</f>
        <v>52785</v>
      </c>
      <c r="G39" s="182"/>
    </row>
    <row r="40" spans="1:7" s="1" customFormat="1" ht="15" customHeight="1" x14ac:dyDescent="0.25">
      <c r="A40" s="4"/>
      <c r="B40" s="323" t="s">
        <v>78</v>
      </c>
      <c r="C40" s="324"/>
      <c r="D40" s="120"/>
      <c r="E40" s="132">
        <f t="shared" si="1"/>
        <v>2</v>
      </c>
      <c r="F40" s="181">
        <f>F5*2</f>
        <v>21114</v>
      </c>
      <c r="G40" s="14"/>
    </row>
    <row r="41" spans="1:7" s="1" customFormat="1" ht="15" customHeight="1" x14ac:dyDescent="0.25">
      <c r="A41" s="4"/>
      <c r="B41" s="217" t="s">
        <v>110</v>
      </c>
      <c r="C41" s="218"/>
      <c r="D41" s="120"/>
      <c r="E41" s="132">
        <f t="shared" si="1"/>
        <v>1.5</v>
      </c>
      <c r="F41" s="121">
        <f>F6*1.5</f>
        <v>15835.5</v>
      </c>
      <c r="G41" s="14"/>
    </row>
    <row r="42" spans="1:7" s="1" customFormat="1" ht="15" customHeight="1" x14ac:dyDescent="0.25">
      <c r="A42" s="228"/>
      <c r="B42" s="309" t="s">
        <v>6</v>
      </c>
      <c r="C42" s="310"/>
      <c r="D42" s="226"/>
      <c r="E42" s="227">
        <f t="shared" si="1"/>
        <v>1.75</v>
      </c>
      <c r="F42" s="121">
        <f>F6*1.75</f>
        <v>18474.75</v>
      </c>
      <c r="G42" s="14"/>
    </row>
    <row r="43" spans="1:7" s="1" customFormat="1" ht="15" customHeight="1" x14ac:dyDescent="0.25">
      <c r="A43" s="4"/>
      <c r="B43" s="288" t="s">
        <v>5</v>
      </c>
      <c r="C43" s="289"/>
      <c r="D43" s="76"/>
      <c r="E43" s="132">
        <f t="shared" si="1"/>
        <v>1.5</v>
      </c>
      <c r="F43" s="121">
        <f>F5*1.5</f>
        <v>15835.5</v>
      </c>
      <c r="G43" s="14"/>
    </row>
    <row r="44" spans="1:7" s="1" customFormat="1" ht="15" customHeight="1" thickBot="1" x14ac:dyDescent="0.3">
      <c r="A44" s="4"/>
      <c r="B44" s="311" t="s">
        <v>38</v>
      </c>
      <c r="C44" s="312"/>
      <c r="D44" s="63"/>
      <c r="E44" s="65">
        <f t="shared" ref="E44:E45" si="2">F44/$F$6</f>
        <v>6.0533804468125423</v>
      </c>
      <c r="F44" s="104">
        <f>F85*2%</f>
        <v>63905.537377000008</v>
      </c>
      <c r="G44" s="138" t="s">
        <v>116</v>
      </c>
    </row>
    <row r="45" spans="1:7" s="1" customFormat="1" ht="24" customHeight="1" thickTop="1" x14ac:dyDescent="0.25">
      <c r="A45" s="4"/>
      <c r="B45" s="207"/>
      <c r="C45" s="208" t="s">
        <v>2</v>
      </c>
      <c r="D45" s="84"/>
      <c r="E45" s="206">
        <f t="shared" si="2"/>
        <v>49.593358660320177</v>
      </c>
      <c r="F45" s="191">
        <f>SUM(F32:F44)</f>
        <v>523557.08737700008</v>
      </c>
      <c r="G45" s="14"/>
    </row>
    <row r="46" spans="1:7" s="1" customFormat="1" x14ac:dyDescent="0.25">
      <c r="A46" s="6"/>
      <c r="B46" s="288" t="s">
        <v>94</v>
      </c>
      <c r="C46" s="288"/>
      <c r="D46" s="211"/>
      <c r="E46" s="210"/>
      <c r="F46" s="212">
        <f>F45*0.05</f>
        <v>26177.854368850007</v>
      </c>
      <c r="G46" s="182" t="s">
        <v>77</v>
      </c>
    </row>
    <row r="47" spans="1:7" s="1" customFormat="1" ht="17.25" thickBot="1" x14ac:dyDescent="0.3">
      <c r="A47" s="209"/>
      <c r="B47" s="329" t="s">
        <v>82</v>
      </c>
      <c r="C47" s="330"/>
      <c r="E47" s="74">
        <f>F47/$F$6</f>
        <v>4.9593358660320179</v>
      </c>
      <c r="F47" s="124">
        <f>F45*0.1</f>
        <v>52355.708737700013</v>
      </c>
      <c r="G47" s="182" t="s">
        <v>76</v>
      </c>
    </row>
    <row r="48" spans="1:7" s="3" customFormat="1" ht="24" customHeight="1" thickTop="1" thickBot="1" x14ac:dyDescent="0.3">
      <c r="A48" s="79"/>
      <c r="B48" s="85"/>
      <c r="C48" s="151" t="s">
        <v>17</v>
      </c>
      <c r="D48" s="86"/>
      <c r="E48" s="125">
        <f>SUM(E45:E47)</f>
        <v>54.552694526352198</v>
      </c>
      <c r="F48" s="126">
        <f>SUM(F45:F47)</f>
        <v>602090.65048355004</v>
      </c>
      <c r="G48" s="106"/>
    </row>
    <row r="49" spans="1:7" s="3" customFormat="1" ht="7.35" customHeight="1" thickTop="1" x14ac:dyDescent="0.25">
      <c r="B49" s="18"/>
      <c r="C49" s="18"/>
      <c r="D49" s="18"/>
      <c r="E49" s="15"/>
      <c r="F49" s="11"/>
    </row>
    <row r="50" spans="1:7" s="3" customFormat="1" ht="29.45" customHeight="1" thickBot="1" x14ac:dyDescent="0.3">
      <c r="B50" s="18"/>
      <c r="C50" s="18"/>
      <c r="D50" s="18"/>
      <c r="E50" s="15"/>
      <c r="F50" s="11"/>
    </row>
    <row r="51" spans="1:7" s="1" customFormat="1" ht="21.75" customHeight="1" thickTop="1" x14ac:dyDescent="0.25">
      <c r="A51" s="250"/>
      <c r="B51" s="247"/>
      <c r="C51" s="248"/>
      <c r="D51" s="238"/>
      <c r="E51" s="318" t="s">
        <v>46</v>
      </c>
      <c r="F51" s="319"/>
      <c r="G51" s="248" t="s">
        <v>28</v>
      </c>
    </row>
    <row r="52" spans="1:7" s="1" customFormat="1" ht="33" customHeight="1" thickBot="1" x14ac:dyDescent="0.3">
      <c r="A52" s="245"/>
      <c r="B52" s="246"/>
      <c r="C52" s="240"/>
      <c r="D52" s="238"/>
      <c r="E52" s="251" t="s">
        <v>44</v>
      </c>
      <c r="F52" s="252" t="s">
        <v>45</v>
      </c>
      <c r="G52" s="240"/>
    </row>
    <row r="53" spans="1:7" s="3" customFormat="1" ht="18.75" customHeight="1" thickTop="1" x14ac:dyDescent="0.25">
      <c r="A53" s="320" t="s">
        <v>1</v>
      </c>
      <c r="B53" s="359"/>
      <c r="C53" s="360"/>
      <c r="D53" s="156"/>
      <c r="E53" s="157"/>
      <c r="F53" s="392"/>
      <c r="G53" s="172"/>
    </row>
    <row r="54" spans="1:7" s="1" customFormat="1" ht="15" customHeight="1" x14ac:dyDescent="0.25">
      <c r="A54" s="4"/>
      <c r="B54" s="309" t="s">
        <v>7</v>
      </c>
      <c r="C54" s="310"/>
      <c r="D54" s="76"/>
      <c r="E54" s="122"/>
      <c r="F54" s="393"/>
      <c r="G54" s="14"/>
    </row>
    <row r="55" spans="1:7" s="1" customFormat="1" ht="15" customHeight="1" x14ac:dyDescent="0.25">
      <c r="A55" s="163"/>
      <c r="B55" s="165"/>
      <c r="C55" s="166" t="s">
        <v>95</v>
      </c>
      <c r="D55" s="76"/>
      <c r="E55" s="168">
        <f>F55/$F$6</f>
        <v>4.5467462347257745</v>
      </c>
      <c r="F55" s="394">
        <v>48000</v>
      </c>
      <c r="G55" s="167"/>
    </row>
    <row r="56" spans="1:7" s="1" customFormat="1" ht="15" customHeight="1" x14ac:dyDescent="0.25">
      <c r="A56" s="163"/>
      <c r="B56" s="165"/>
      <c r="C56" s="166" t="s">
        <v>90</v>
      </c>
      <c r="D56" s="76"/>
      <c r="E56" s="168">
        <f>F56/$F$6</f>
        <v>3.788955195604812</v>
      </c>
      <c r="F56" s="394">
        <v>40000</v>
      </c>
      <c r="G56" s="167" t="s">
        <v>98</v>
      </c>
    </row>
    <row r="57" spans="1:7" s="1" customFormat="1" ht="15" customHeight="1" x14ac:dyDescent="0.25">
      <c r="A57" s="163"/>
      <c r="B57" s="165"/>
      <c r="C57" s="166" t="s">
        <v>75</v>
      </c>
      <c r="D57" s="76"/>
      <c r="E57" s="168">
        <f>F57/$F$6</f>
        <v>1.1004025764895331</v>
      </c>
      <c r="F57" s="394">
        <v>11616.95</v>
      </c>
      <c r="G57" s="167" t="s">
        <v>107</v>
      </c>
    </row>
    <row r="58" spans="1:7" s="1" customFormat="1" ht="15" customHeight="1" x14ac:dyDescent="0.25">
      <c r="A58" s="163"/>
      <c r="B58" s="165"/>
      <c r="C58" s="166" t="s">
        <v>74</v>
      </c>
      <c r="D58" s="76"/>
      <c r="E58" s="168">
        <f t="shared" ref="E58:E77" si="3">F58/$F$6</f>
        <v>17.997537179122858</v>
      </c>
      <c r="F58" s="394">
        <v>190000</v>
      </c>
      <c r="G58" s="167"/>
    </row>
    <row r="59" spans="1:7" s="1" customFormat="1" ht="15" customHeight="1" x14ac:dyDescent="0.25">
      <c r="A59" s="163"/>
      <c r="B59" s="165"/>
      <c r="C59" s="166" t="s">
        <v>69</v>
      </c>
      <c r="D59" s="76"/>
      <c r="E59" s="168">
        <f t="shared" si="3"/>
        <v>20.839253575826465</v>
      </c>
      <c r="F59" s="394">
        <v>220000</v>
      </c>
      <c r="G59" s="167"/>
    </row>
    <row r="60" spans="1:7" s="1" customFormat="1" ht="15" customHeight="1" x14ac:dyDescent="0.25">
      <c r="A60" s="6"/>
      <c r="B60" s="186" t="s">
        <v>55</v>
      </c>
      <c r="C60" s="164" t="s">
        <v>67</v>
      </c>
      <c r="D60" s="76"/>
      <c r="E60" s="168">
        <f t="shared" si="3"/>
        <v>1.5629440181869849</v>
      </c>
      <c r="F60" s="395">
        <v>16500</v>
      </c>
      <c r="G60" s="101"/>
    </row>
    <row r="61" spans="1:7" ht="15" customHeight="1" x14ac:dyDescent="0.25">
      <c r="A61" s="43"/>
      <c r="B61" s="187"/>
      <c r="C61" s="61" t="s">
        <v>9</v>
      </c>
      <c r="D61" s="63"/>
      <c r="E61" s="168">
        <f t="shared" si="3"/>
        <v>3.5995074358245716</v>
      </c>
      <c r="F61" s="396">
        <v>38000</v>
      </c>
      <c r="G61" s="30"/>
    </row>
    <row r="62" spans="1:7" s="1" customFormat="1" ht="15" customHeight="1" x14ac:dyDescent="0.25">
      <c r="A62" s="163"/>
      <c r="B62" s="165"/>
      <c r="C62" s="166" t="s">
        <v>68</v>
      </c>
      <c r="D62" s="76"/>
      <c r="E62" s="168">
        <f t="shared" si="3"/>
        <v>4.2625745950554137</v>
      </c>
      <c r="F62" s="394">
        <v>45000</v>
      </c>
      <c r="G62" s="167"/>
    </row>
    <row r="63" spans="1:7" s="1" customFormat="1" ht="15" customHeight="1" x14ac:dyDescent="0.25">
      <c r="A63" s="163"/>
      <c r="B63" s="165"/>
      <c r="C63" s="166" t="s">
        <v>11</v>
      </c>
      <c r="D63" s="76"/>
      <c r="E63" s="168">
        <f t="shared" si="3"/>
        <v>12.787723785166241</v>
      </c>
      <c r="F63" s="394">
        <v>135000</v>
      </c>
      <c r="G63" s="167"/>
    </row>
    <row r="64" spans="1:7" s="1" customFormat="1" ht="15" customHeight="1" x14ac:dyDescent="0.25">
      <c r="A64" s="163"/>
      <c r="B64" s="165"/>
      <c r="C64" s="166" t="s">
        <v>72</v>
      </c>
      <c r="D64" s="76"/>
      <c r="E64" s="168">
        <f t="shared" si="3"/>
        <v>45.467462347257744</v>
      </c>
      <c r="F64" s="394">
        <v>480000</v>
      </c>
      <c r="G64" s="167"/>
    </row>
    <row r="65" spans="1:10" s="1" customFormat="1" ht="15" customHeight="1" x14ac:dyDescent="0.25">
      <c r="A65" s="163"/>
      <c r="B65" s="165"/>
      <c r="C65" s="166" t="s">
        <v>27</v>
      </c>
      <c r="D65" s="76"/>
      <c r="E65" s="168">
        <f t="shared" si="3"/>
        <v>5.2098133939566162</v>
      </c>
      <c r="F65" s="394">
        <v>55000</v>
      </c>
      <c r="G65" s="167"/>
    </row>
    <row r="66" spans="1:10" s="1" customFormat="1" ht="15" customHeight="1" x14ac:dyDescent="0.25">
      <c r="A66" s="163"/>
      <c r="B66" s="165"/>
      <c r="C66" s="166" t="s">
        <v>96</v>
      </c>
      <c r="D66" s="76"/>
      <c r="E66" s="168">
        <f t="shared" si="3"/>
        <v>7.8147200909349248</v>
      </c>
      <c r="F66" s="394">
        <v>82500</v>
      </c>
      <c r="G66" s="167"/>
    </row>
    <row r="67" spans="1:10" s="1" customFormat="1" ht="15" customHeight="1" x14ac:dyDescent="0.25">
      <c r="A67" s="163"/>
      <c r="B67" s="165"/>
      <c r="C67" s="166" t="s">
        <v>99</v>
      </c>
      <c r="D67" s="76"/>
      <c r="E67" s="168">
        <f t="shared" si="3"/>
        <v>5.3045372738467371</v>
      </c>
      <c r="F67" s="394">
        <v>56000</v>
      </c>
      <c r="G67" s="167"/>
    </row>
    <row r="68" spans="1:10" s="1" customFormat="1" ht="15" customHeight="1" x14ac:dyDescent="0.25">
      <c r="A68" s="163"/>
      <c r="B68" s="165"/>
      <c r="C68" s="166" t="s">
        <v>88</v>
      </c>
      <c r="D68" s="76"/>
      <c r="E68" s="168">
        <f t="shared" si="3"/>
        <v>12.787723785166241</v>
      </c>
      <c r="F68" s="394">
        <v>135000</v>
      </c>
      <c r="G68" s="167"/>
    </row>
    <row r="69" spans="1:10" s="1" customFormat="1" ht="15" customHeight="1" x14ac:dyDescent="0.25">
      <c r="A69" s="163"/>
      <c r="B69" s="165"/>
      <c r="C69" s="166" t="s">
        <v>10</v>
      </c>
      <c r="D69" s="76"/>
      <c r="E69" s="168">
        <f t="shared" si="3"/>
        <v>2.3680969972530073</v>
      </c>
      <c r="F69" s="394">
        <v>25000</v>
      </c>
      <c r="G69" s="167"/>
    </row>
    <row r="70" spans="1:10" s="1" customFormat="1" ht="15" customHeight="1" x14ac:dyDescent="0.25">
      <c r="A70" s="163"/>
      <c r="B70" s="165"/>
      <c r="C70" s="166" t="s">
        <v>12</v>
      </c>
      <c r="D70" s="76"/>
      <c r="E70" s="168">
        <f t="shared" si="3"/>
        <v>35.995074358245716</v>
      </c>
      <c r="F70" s="394">
        <v>380000</v>
      </c>
      <c r="G70" s="229"/>
    </row>
    <row r="71" spans="1:10" s="1" customFormat="1" ht="15" customHeight="1" x14ac:dyDescent="0.25">
      <c r="A71" s="163"/>
      <c r="B71" s="165"/>
      <c r="C71" s="166" t="s">
        <v>14</v>
      </c>
      <c r="D71" s="76"/>
      <c r="E71" s="168">
        <f t="shared" si="3"/>
        <v>15.155820782419248</v>
      </c>
      <c r="F71" s="394">
        <v>160000</v>
      </c>
      <c r="G71" s="167"/>
    </row>
    <row r="72" spans="1:10" s="1" customFormat="1" ht="15" customHeight="1" x14ac:dyDescent="0.25">
      <c r="A72" s="163"/>
      <c r="B72" s="165"/>
      <c r="C72" s="166" t="s">
        <v>89</v>
      </c>
      <c r="D72" s="76"/>
      <c r="E72" s="168">
        <f t="shared" si="3"/>
        <v>11.840484986265038</v>
      </c>
      <c r="F72" s="394">
        <v>125000</v>
      </c>
      <c r="G72" s="167"/>
    </row>
    <row r="73" spans="1:10" s="1" customFormat="1" ht="15" customHeight="1" x14ac:dyDescent="0.25">
      <c r="A73" s="163"/>
      <c r="B73" s="165"/>
      <c r="C73" s="166" t="s">
        <v>70</v>
      </c>
      <c r="D73" s="76"/>
      <c r="E73" s="168">
        <f t="shared" si="3"/>
        <v>4.7361939945060145</v>
      </c>
      <c r="F73" s="394">
        <v>50000</v>
      </c>
      <c r="G73" s="167"/>
    </row>
    <row r="74" spans="1:10" s="1" customFormat="1" ht="15" customHeight="1" x14ac:dyDescent="0.25">
      <c r="A74" s="163"/>
      <c r="B74" s="165"/>
      <c r="C74" s="166" t="s">
        <v>13</v>
      </c>
      <c r="D74" s="76"/>
      <c r="E74" s="168">
        <f t="shared" si="3"/>
        <v>4.5467462347257745</v>
      </c>
      <c r="F74" s="394">
        <v>48000</v>
      </c>
      <c r="G74" s="167"/>
    </row>
    <row r="75" spans="1:10" s="1" customFormat="1" ht="15" customHeight="1" x14ac:dyDescent="0.25">
      <c r="A75" s="163"/>
      <c r="B75" s="165"/>
      <c r="C75" s="166" t="s">
        <v>71</v>
      </c>
      <c r="D75" s="76"/>
      <c r="E75" s="168">
        <f t="shared" si="3"/>
        <v>11.366865586814436</v>
      </c>
      <c r="F75" s="394">
        <v>120000</v>
      </c>
      <c r="G75" s="167"/>
    </row>
    <row r="76" spans="1:10" s="1" customFormat="1" ht="15" customHeight="1" x14ac:dyDescent="0.25">
      <c r="A76" s="163"/>
      <c r="B76" s="165"/>
      <c r="C76" s="166" t="s">
        <v>66</v>
      </c>
      <c r="D76" s="76"/>
      <c r="E76" s="168">
        <f t="shared" si="3"/>
        <v>8.5251491901108274</v>
      </c>
      <c r="F76" s="394">
        <v>90000</v>
      </c>
      <c r="G76" s="167"/>
    </row>
    <row r="77" spans="1:10" s="1" customFormat="1" ht="15" customHeight="1" thickBot="1" x14ac:dyDescent="0.3">
      <c r="A77" s="4"/>
      <c r="B77" s="186"/>
      <c r="C77" s="203" t="s">
        <v>106</v>
      </c>
      <c r="D77" s="76"/>
      <c r="E77" s="168">
        <f t="shared" si="3"/>
        <v>1.894477597802406</v>
      </c>
      <c r="F77" s="393">
        <v>20000</v>
      </c>
      <c r="G77" s="182"/>
    </row>
    <row r="78" spans="1:10" s="17" customFormat="1" ht="23.45" customHeight="1" thickTop="1" x14ac:dyDescent="0.25">
      <c r="A78" s="80"/>
      <c r="B78" s="81"/>
      <c r="C78" s="82" t="s">
        <v>53</v>
      </c>
      <c r="D78" s="78"/>
      <c r="E78" s="127">
        <f>SUM(E53:E77)</f>
        <v>243.4988112153074</v>
      </c>
      <c r="F78" s="183">
        <f>SUM(F53:F77)</f>
        <v>2570616.9500000002</v>
      </c>
      <c r="G78" s="192"/>
      <c r="H78" s="83"/>
      <c r="I78" s="83"/>
      <c r="J78" s="83"/>
    </row>
    <row r="79" spans="1:10" ht="15" customHeight="1" x14ac:dyDescent="0.25">
      <c r="A79" s="43"/>
      <c r="B79" s="311" t="s">
        <v>15</v>
      </c>
      <c r="C79" s="312"/>
      <c r="D79" s="63"/>
      <c r="E79" s="67">
        <f>F79/$F$6</f>
        <v>19.479904897224593</v>
      </c>
      <c r="F79" s="104">
        <f>F78*8%</f>
        <v>205649.35600000003</v>
      </c>
      <c r="G79" s="138" t="s">
        <v>115</v>
      </c>
    </row>
    <row r="80" spans="1:10" ht="15" customHeight="1" x14ac:dyDescent="0.25">
      <c r="A80" s="43"/>
      <c r="B80" s="311" t="s">
        <v>16</v>
      </c>
      <c r="C80" s="312"/>
      <c r="D80" s="63"/>
      <c r="E80" s="67"/>
      <c r="F80" s="104">
        <f>F78*1.5%</f>
        <v>38559.254249999998</v>
      </c>
      <c r="G80" s="138" t="s">
        <v>103</v>
      </c>
    </row>
    <row r="81" spans="1:7" ht="15" customHeight="1" x14ac:dyDescent="0.25">
      <c r="A81" s="43"/>
      <c r="B81" s="311" t="s">
        <v>100</v>
      </c>
      <c r="C81" s="312"/>
      <c r="D81" s="63"/>
      <c r="E81" s="67"/>
      <c r="F81" s="104">
        <f>F78*3.5%</f>
        <v>89971.59325000002</v>
      </c>
      <c r="G81" s="138" t="s">
        <v>105</v>
      </c>
    </row>
    <row r="82" spans="1:7" ht="15" customHeight="1" thickBot="1" x14ac:dyDescent="0.3">
      <c r="A82" s="43"/>
      <c r="B82" s="311" t="s">
        <v>29</v>
      </c>
      <c r="C82" s="312"/>
      <c r="D82" s="63"/>
      <c r="E82" s="68"/>
      <c r="F82" s="103"/>
      <c r="G82" s="32"/>
    </row>
    <row r="83" spans="1:7" s="1" customFormat="1" ht="24" customHeight="1" thickTop="1" x14ac:dyDescent="0.25">
      <c r="A83" s="4"/>
      <c r="B83" s="361" t="s">
        <v>2</v>
      </c>
      <c r="C83" s="362"/>
      <c r="D83" s="78"/>
      <c r="E83" s="219">
        <f>SUM(E78:E82)</f>
        <v>262.97871611253197</v>
      </c>
      <c r="F83" s="183">
        <f>SUM(F78:F82)</f>
        <v>2904797.1535</v>
      </c>
      <c r="G83" s="13"/>
    </row>
    <row r="84" spans="1:7" s="1" customFormat="1" ht="24" customHeight="1" thickBot="1" x14ac:dyDescent="0.3">
      <c r="A84" s="6"/>
      <c r="B84" s="355" t="s">
        <v>86</v>
      </c>
      <c r="C84" s="356"/>
      <c r="D84" s="76"/>
      <c r="E84" s="220">
        <f>F84/$F$6</f>
        <v>27.515365667329736</v>
      </c>
      <c r="F84" s="105">
        <f>F83*0.1</f>
        <v>290479.71535000001</v>
      </c>
      <c r="G84" s="32" t="s">
        <v>104</v>
      </c>
    </row>
    <row r="85" spans="1:7" s="3" customFormat="1" ht="24" customHeight="1" thickTop="1" thickBot="1" x14ac:dyDescent="0.3">
      <c r="A85" s="79"/>
      <c r="B85" s="365" t="s">
        <v>18</v>
      </c>
      <c r="C85" s="366"/>
      <c r="D85" s="18"/>
      <c r="E85" s="129">
        <f>SUM(E83:E84)</f>
        <v>290.49408177986169</v>
      </c>
      <c r="F85" s="130">
        <f>SUM(F83:F84)</f>
        <v>3195276.8688500002</v>
      </c>
      <c r="G85" s="102"/>
    </row>
    <row r="86" spans="1:7" s="28" customFormat="1" ht="9.6" customHeight="1" thickTop="1" x14ac:dyDescent="0.25">
      <c r="B86" s="34"/>
      <c r="C86" s="34"/>
      <c r="D86" s="34"/>
      <c r="E86" s="149"/>
      <c r="F86" s="37"/>
    </row>
    <row r="87" spans="1:7" s="28" customFormat="1" ht="9.6" customHeight="1" x14ac:dyDescent="0.25">
      <c r="B87" s="34"/>
      <c r="C87" s="34"/>
      <c r="D87" s="34"/>
      <c r="E87" s="149"/>
      <c r="F87" s="37"/>
    </row>
    <row r="88" spans="1:7" s="28" customFormat="1" ht="9.6" customHeight="1" thickBot="1" x14ac:dyDescent="0.3">
      <c r="B88" s="34"/>
      <c r="C88" s="34"/>
      <c r="D88" s="34"/>
      <c r="E88" s="149"/>
      <c r="F88" s="37"/>
    </row>
    <row r="89" spans="1:7" s="1" customFormat="1" ht="21.75" customHeight="1" thickTop="1" x14ac:dyDescent="0.25">
      <c r="A89" s="250"/>
      <c r="B89" s="247"/>
      <c r="C89" s="248"/>
      <c r="D89" s="238"/>
      <c r="E89" s="318" t="s">
        <v>46</v>
      </c>
      <c r="F89" s="319"/>
      <c r="G89" s="248" t="s">
        <v>28</v>
      </c>
    </row>
    <row r="90" spans="1:7" s="1" customFormat="1" ht="42.75" customHeight="1" thickBot="1" x14ac:dyDescent="0.3">
      <c r="A90" s="245"/>
      <c r="B90" s="246"/>
      <c r="C90" s="240"/>
      <c r="D90" s="238"/>
      <c r="E90" s="251" t="s">
        <v>44</v>
      </c>
      <c r="F90" s="253" t="s">
        <v>45</v>
      </c>
      <c r="G90" s="240"/>
    </row>
    <row r="91" spans="1:7" s="3" customFormat="1" ht="24" customHeight="1" thickTop="1" x14ac:dyDescent="0.25">
      <c r="A91" s="108" t="s">
        <v>19</v>
      </c>
      <c r="B91" s="109"/>
      <c r="C91" s="110"/>
      <c r="D91" s="111"/>
      <c r="E91" s="112"/>
      <c r="F91" s="113"/>
      <c r="G91" s="114"/>
    </row>
    <row r="92" spans="1:7" ht="17.25" thickBot="1" x14ac:dyDescent="0.3">
      <c r="A92" s="161"/>
      <c r="B92" s="363" t="s">
        <v>26</v>
      </c>
      <c r="C92" s="364"/>
      <c r="D92" s="63"/>
      <c r="E92" s="66">
        <f>F92/$F$6</f>
        <v>120</v>
      </c>
      <c r="F92" s="230">
        <f>$F$6*120</f>
        <v>1266840</v>
      </c>
      <c r="G92" s="222" t="s">
        <v>113</v>
      </c>
    </row>
    <row r="93" spans="1:7" s="17" customFormat="1" ht="24" customHeight="1" thickTop="1" x14ac:dyDescent="0.25">
      <c r="A93" s="80"/>
      <c r="B93" s="221"/>
      <c r="C93" s="216" t="s">
        <v>47</v>
      </c>
      <c r="E93" s="123">
        <f>SUM(E92:E92)</f>
        <v>120</v>
      </c>
      <c r="F93" s="146">
        <f>SUM(F92:F92)</f>
        <v>1266840</v>
      </c>
      <c r="G93" s="223"/>
    </row>
    <row r="94" spans="1:7" ht="15" customHeight="1" thickBot="1" x14ac:dyDescent="0.3">
      <c r="A94" s="43"/>
      <c r="B94" s="22"/>
      <c r="C94" s="61" t="s">
        <v>101</v>
      </c>
      <c r="D94" s="63"/>
      <c r="E94" s="66">
        <f>F94/$F$6</f>
        <v>24</v>
      </c>
      <c r="F94" s="231">
        <f>F93*20%</f>
        <v>253368</v>
      </c>
      <c r="G94" s="32" t="s">
        <v>114</v>
      </c>
    </row>
    <row r="95" spans="1:7" s="1" customFormat="1" ht="24" customHeight="1" thickTop="1" x14ac:dyDescent="0.25">
      <c r="A95" s="4"/>
      <c r="B95" s="186"/>
      <c r="C95" s="216" t="s">
        <v>47</v>
      </c>
      <c r="D95" s="17"/>
      <c r="E95" s="123">
        <f>SUM(E93:E94)</f>
        <v>144</v>
      </c>
      <c r="F95" s="131">
        <f>SUM(F93:F94)</f>
        <v>1520208</v>
      </c>
      <c r="G95" s="115"/>
    </row>
    <row r="96" spans="1:7" ht="15" customHeight="1" x14ac:dyDescent="0.25">
      <c r="A96" s="233"/>
      <c r="B96" s="22" t="s">
        <v>97</v>
      </c>
      <c r="C96" s="61"/>
      <c r="D96" s="63"/>
      <c r="E96" s="64">
        <f>F96/$F$6</f>
        <v>3.788955195604812</v>
      </c>
      <c r="F96" s="397">
        <v>40000</v>
      </c>
      <c r="G96" s="32"/>
    </row>
    <row r="97" spans="1:7" ht="15" customHeight="1" x14ac:dyDescent="0.25">
      <c r="A97" s="233"/>
      <c r="B97" s="311" t="s">
        <v>20</v>
      </c>
      <c r="C97" s="312"/>
      <c r="D97" s="63"/>
      <c r="E97" s="64">
        <f>F97/$F$6</f>
        <v>17.997537179122858</v>
      </c>
      <c r="F97" s="397">
        <v>190000</v>
      </c>
      <c r="G97" s="32"/>
    </row>
    <row r="98" spans="1:7" ht="15" customHeight="1" x14ac:dyDescent="0.25">
      <c r="A98" s="233"/>
      <c r="B98" s="311" t="s">
        <v>80</v>
      </c>
      <c r="C98" s="312"/>
      <c r="D98" s="63"/>
      <c r="E98" s="64">
        <f t="shared" ref="E98:E102" si="4">F98/$F$6</f>
        <v>12.314104385715639</v>
      </c>
      <c r="F98" s="398">
        <v>130000</v>
      </c>
      <c r="G98" s="32"/>
    </row>
    <row r="99" spans="1:7" x14ac:dyDescent="0.25">
      <c r="A99" s="233"/>
      <c r="B99" s="311" t="s">
        <v>41</v>
      </c>
      <c r="C99" s="312"/>
      <c r="D99" s="63"/>
      <c r="E99" s="64">
        <f t="shared" si="4"/>
        <v>1.4208581983518045</v>
      </c>
      <c r="F99" s="399">
        <v>15000</v>
      </c>
      <c r="G99" s="224"/>
    </row>
    <row r="100" spans="1:7" ht="15" customHeight="1" x14ac:dyDescent="0.25">
      <c r="A100" s="233"/>
      <c r="B100" s="311" t="s">
        <v>79</v>
      </c>
      <c r="C100" s="312"/>
      <c r="D100" s="63"/>
      <c r="E100" s="64">
        <f t="shared" si="4"/>
        <v>0.94723879890120299</v>
      </c>
      <c r="F100" s="397">
        <v>10000</v>
      </c>
      <c r="G100" s="32"/>
    </row>
    <row r="101" spans="1:7" ht="15" customHeight="1" x14ac:dyDescent="0.25">
      <c r="A101" s="233"/>
      <c r="B101" s="22" t="s">
        <v>54</v>
      </c>
      <c r="C101" s="61"/>
      <c r="D101" s="63"/>
      <c r="E101" s="64">
        <f t="shared" si="4"/>
        <v>4</v>
      </c>
      <c r="F101" s="397">
        <f>F5*4</f>
        <v>42228</v>
      </c>
      <c r="G101" s="32"/>
    </row>
    <row r="102" spans="1:7" ht="15" customHeight="1" x14ac:dyDescent="0.25">
      <c r="A102" s="233"/>
      <c r="B102" s="311" t="s">
        <v>81</v>
      </c>
      <c r="C102" s="312"/>
      <c r="D102" s="63"/>
      <c r="E102" s="64">
        <f t="shared" si="4"/>
        <v>8.5251491901108274</v>
      </c>
      <c r="F102" s="398">
        <v>90000</v>
      </c>
      <c r="G102" s="32"/>
    </row>
    <row r="103" spans="1:7" ht="15" customHeight="1" thickBot="1" x14ac:dyDescent="0.3">
      <c r="A103" s="43"/>
      <c r="B103" s="22"/>
      <c r="C103" s="61"/>
      <c r="D103" s="63"/>
      <c r="E103" s="65"/>
      <c r="F103" s="97"/>
      <c r="G103" s="32"/>
    </row>
    <row r="104" spans="1:7" s="1" customFormat="1" ht="24" customHeight="1" thickTop="1" x14ac:dyDescent="0.25">
      <c r="A104" s="4"/>
      <c r="B104" s="349" t="s">
        <v>2</v>
      </c>
      <c r="C104" s="350"/>
      <c r="D104" s="17"/>
      <c r="E104" s="123">
        <f>SUM(E95:E103)</f>
        <v>192.99384294780714</v>
      </c>
      <c r="F104" s="146">
        <f>SUM(F95:F103)</f>
        <v>2037436</v>
      </c>
      <c r="G104" s="13"/>
    </row>
    <row r="105" spans="1:7" s="1" customFormat="1" ht="24" customHeight="1" thickBot="1" x14ac:dyDescent="0.3">
      <c r="A105" s="75"/>
      <c r="B105" s="329" t="s">
        <v>87</v>
      </c>
      <c r="C105" s="330"/>
      <c r="D105" s="76"/>
      <c r="E105" s="66">
        <f>F105/F6</f>
        <v>19.299384294780715</v>
      </c>
      <c r="F105" s="143">
        <f>F104*0.1</f>
        <v>203743.6</v>
      </c>
      <c r="G105" s="30" t="s">
        <v>76</v>
      </c>
    </row>
    <row r="106" spans="1:7" s="3" customFormat="1" ht="24" customHeight="1" thickTop="1" thickBot="1" x14ac:dyDescent="0.3">
      <c r="A106" s="77"/>
      <c r="B106" s="351" t="s">
        <v>40</v>
      </c>
      <c r="C106" s="352"/>
      <c r="D106" s="18"/>
      <c r="E106" s="125">
        <f t="shared" ref="E106" si="5">SUM(E104:E105)</f>
        <v>212.29322724258785</v>
      </c>
      <c r="F106" s="133">
        <f>SUM(F104:F105)</f>
        <v>2241179.6</v>
      </c>
      <c r="G106" s="200"/>
    </row>
    <row r="107" spans="1:7" s="28" customFormat="1" ht="7.35" customHeight="1" thickTop="1" x14ac:dyDescent="0.25">
      <c r="B107" s="34"/>
      <c r="C107" s="34"/>
      <c r="D107" s="34"/>
      <c r="E107" s="35"/>
      <c r="F107" s="36"/>
    </row>
    <row r="108" spans="1:7" s="28" customFormat="1" ht="13.9" customHeight="1" thickBot="1" x14ac:dyDescent="0.3">
      <c r="B108" s="34"/>
      <c r="C108" s="34"/>
      <c r="D108" s="34"/>
      <c r="E108" s="35"/>
      <c r="F108" s="36"/>
    </row>
    <row r="109" spans="1:7" s="1" customFormat="1" ht="21.75" customHeight="1" thickTop="1" x14ac:dyDescent="0.25">
      <c r="A109" s="250"/>
      <c r="B109" s="247"/>
      <c r="C109" s="248"/>
      <c r="D109" s="238"/>
      <c r="E109" s="318" t="s">
        <v>46</v>
      </c>
      <c r="F109" s="319"/>
      <c r="G109" s="248" t="s">
        <v>28</v>
      </c>
    </row>
    <row r="110" spans="1:7" s="1" customFormat="1" ht="36.75" customHeight="1" thickBot="1" x14ac:dyDescent="0.3">
      <c r="A110" s="245"/>
      <c r="B110" s="246"/>
      <c r="C110" s="240"/>
      <c r="D110" s="238"/>
      <c r="E110" s="251" t="s">
        <v>44</v>
      </c>
      <c r="F110" s="252" t="s">
        <v>45</v>
      </c>
      <c r="G110" s="240"/>
    </row>
    <row r="111" spans="1:7" s="3" customFormat="1" ht="24" customHeight="1" thickTop="1" x14ac:dyDescent="0.25">
      <c r="A111" s="338" t="s">
        <v>23</v>
      </c>
      <c r="B111" s="339"/>
      <c r="C111" s="340"/>
      <c r="D111" s="156"/>
      <c r="E111" s="112"/>
      <c r="F111" s="158"/>
      <c r="G111" s="114"/>
    </row>
    <row r="112" spans="1:7" ht="15" customHeight="1" x14ac:dyDescent="0.25">
      <c r="A112" s="43"/>
      <c r="B112" s="22" t="s">
        <v>30</v>
      </c>
      <c r="C112" s="61"/>
      <c r="D112" s="63"/>
      <c r="E112" s="66">
        <f t="shared" ref="E112:E118" si="6">F112/$F$6</f>
        <v>2.3894098702282847</v>
      </c>
      <c r="F112" s="397">
        <v>25225</v>
      </c>
      <c r="G112" s="32"/>
    </row>
    <row r="113" spans="1:7" ht="15" customHeight="1" x14ac:dyDescent="0.25">
      <c r="A113" s="43"/>
      <c r="B113" s="22" t="s">
        <v>21</v>
      </c>
      <c r="C113" s="61"/>
      <c r="D113" s="63"/>
      <c r="E113" s="66">
        <f t="shared" si="6"/>
        <v>5.683432793407218</v>
      </c>
      <c r="F113" s="397">
        <v>60000</v>
      </c>
      <c r="G113" s="32"/>
    </row>
    <row r="114" spans="1:7" ht="15" customHeight="1" x14ac:dyDescent="0.25">
      <c r="A114" s="43"/>
      <c r="B114" s="336" t="s">
        <v>117</v>
      </c>
      <c r="C114" s="337"/>
      <c r="D114" s="38"/>
      <c r="E114" s="66">
        <f t="shared" si="6"/>
        <v>0.66306715923084214</v>
      </c>
      <c r="F114" s="397">
        <v>7000</v>
      </c>
      <c r="G114" s="30"/>
    </row>
    <row r="115" spans="1:7" ht="15" customHeight="1" x14ac:dyDescent="0.25">
      <c r="A115" s="43"/>
      <c r="B115" s="336" t="s">
        <v>118</v>
      </c>
      <c r="C115" s="337"/>
      <c r="D115" s="38"/>
      <c r="E115" s="66">
        <f t="shared" si="6"/>
        <v>0.66306715923084214</v>
      </c>
      <c r="F115" s="397">
        <v>7000</v>
      </c>
      <c r="G115" s="30"/>
    </row>
    <row r="116" spans="1:7" ht="15" customHeight="1" x14ac:dyDescent="0.25">
      <c r="A116" s="43"/>
      <c r="B116" s="336" t="s">
        <v>22</v>
      </c>
      <c r="C116" s="337"/>
      <c r="D116" s="38"/>
      <c r="E116" s="66">
        <f t="shared" si="6"/>
        <v>2.841716396703609</v>
      </c>
      <c r="F116" s="397">
        <v>30000</v>
      </c>
      <c r="G116" s="30"/>
    </row>
    <row r="117" spans="1:7" ht="15" customHeight="1" x14ac:dyDescent="0.25">
      <c r="A117" s="43"/>
      <c r="B117" s="201" t="s">
        <v>102</v>
      </c>
      <c r="C117" s="202"/>
      <c r="D117" s="38"/>
      <c r="E117" s="66">
        <f t="shared" si="6"/>
        <v>1</v>
      </c>
      <c r="F117" s="232">
        <f>$F$6*1</f>
        <v>10557</v>
      </c>
      <c r="G117" s="30"/>
    </row>
    <row r="118" spans="1:7" ht="15" customHeight="1" x14ac:dyDescent="0.25">
      <c r="A118" s="43"/>
      <c r="B118" s="311" t="s">
        <v>24</v>
      </c>
      <c r="C118" s="312"/>
      <c r="D118" s="63"/>
      <c r="E118" s="66">
        <f t="shared" si="6"/>
        <v>0.85251491901108267</v>
      </c>
      <c r="F118" s="397">
        <v>9000</v>
      </c>
      <c r="G118" s="32"/>
    </row>
    <row r="119" spans="1:7" s="33" customFormat="1" ht="15" customHeight="1" x14ac:dyDescent="0.25">
      <c r="A119" s="70"/>
      <c r="B119" s="38" t="s">
        <v>50</v>
      </c>
      <c r="C119" s="71"/>
      <c r="D119" s="38"/>
      <c r="E119" s="152"/>
      <c r="F119" s="225"/>
      <c r="G119" s="98"/>
    </row>
    <row r="120" spans="1:7" ht="20.45" customHeight="1" thickBot="1" x14ac:dyDescent="0.3">
      <c r="A120" s="44"/>
      <c r="B120" s="31"/>
      <c r="C120" s="60" t="s">
        <v>65</v>
      </c>
      <c r="D120" s="63"/>
      <c r="E120" s="66">
        <f>F120/$F$6</f>
        <v>0.75</v>
      </c>
      <c r="F120" s="232">
        <f>$F$6*0.75</f>
        <v>7917.75</v>
      </c>
      <c r="G120" s="92"/>
    </row>
    <row r="121" spans="1:7" s="1" customFormat="1" ht="24" customHeight="1" thickTop="1" x14ac:dyDescent="0.25">
      <c r="A121" s="4"/>
      <c r="B121" s="349" t="s">
        <v>2</v>
      </c>
      <c r="C121" s="350"/>
      <c r="D121" s="17"/>
      <c r="E121" s="123">
        <f>SUM(E111:E120)</f>
        <v>14.843208297811877</v>
      </c>
      <c r="F121" s="134">
        <f>SUM(F112:F120)</f>
        <v>156699.75</v>
      </c>
      <c r="G121" s="5"/>
    </row>
    <row r="122" spans="1:7" s="1" customFormat="1" ht="17.25" thickBot="1" x14ac:dyDescent="0.3">
      <c r="A122" s="73"/>
      <c r="B122" s="353" t="s">
        <v>42</v>
      </c>
      <c r="C122" s="354"/>
      <c r="D122" s="175"/>
      <c r="E122" s="66">
        <f>F122/F6</f>
        <v>1.4843208297811878</v>
      </c>
      <c r="F122" s="100">
        <f>F121*0.1</f>
        <v>15669.975</v>
      </c>
      <c r="G122" s="30" t="s">
        <v>73</v>
      </c>
    </row>
    <row r="123" spans="1:7" s="3" customFormat="1" ht="24" customHeight="1" thickTop="1" thickBot="1" x14ac:dyDescent="0.3">
      <c r="A123" s="79"/>
      <c r="B123" s="351" t="s">
        <v>25</v>
      </c>
      <c r="C123" s="352"/>
      <c r="D123" s="18"/>
      <c r="E123" s="125">
        <f>SUM(E121:E122)</f>
        <v>16.327529127593063</v>
      </c>
      <c r="F123" s="135">
        <f>SUM(F121:F122)</f>
        <v>172369.72500000001</v>
      </c>
      <c r="G123" s="99"/>
    </row>
    <row r="124" spans="1:7" s="28" customFormat="1" ht="7.5" customHeight="1" thickTop="1" x14ac:dyDescent="0.25">
      <c r="A124" s="347"/>
      <c r="B124" s="348"/>
      <c r="C124" s="348"/>
      <c r="D124" s="185"/>
      <c r="E124" s="39"/>
      <c r="F124" s="40"/>
    </row>
    <row r="125" spans="1:7" s="28" customFormat="1" ht="18" hidden="1" customHeight="1" x14ac:dyDescent="0.25">
      <c r="A125" s="150"/>
      <c r="B125" s="62"/>
      <c r="C125" s="62"/>
      <c r="D125" s="184"/>
      <c r="E125" s="39"/>
      <c r="F125" s="40"/>
    </row>
    <row r="126" spans="1:7" s="1" customFormat="1" ht="21.75" hidden="1" customHeight="1" thickTop="1" x14ac:dyDescent="0.25">
      <c r="A126" s="119"/>
      <c r="B126" s="118"/>
      <c r="C126" s="12"/>
      <c r="D126" s="20"/>
      <c r="E126" s="357" t="s">
        <v>46</v>
      </c>
      <c r="F126" s="358"/>
      <c r="G126" s="7" t="s">
        <v>28</v>
      </c>
    </row>
    <row r="127" spans="1:7" ht="21.75" hidden="1" customHeight="1" thickBot="1" x14ac:dyDescent="0.3">
      <c r="A127" s="88"/>
      <c r="B127" s="89"/>
      <c r="C127" s="90"/>
      <c r="D127" s="21"/>
      <c r="E127" s="91" t="s">
        <v>44</v>
      </c>
      <c r="F127" s="155" t="s">
        <v>45</v>
      </c>
      <c r="G127" s="90"/>
    </row>
    <row r="128" spans="1:7" s="3" customFormat="1" ht="24.6" hidden="1" customHeight="1" thickTop="1" x14ac:dyDescent="0.25">
      <c r="A128" s="159" t="s">
        <v>51</v>
      </c>
      <c r="B128" s="5"/>
      <c r="C128" s="5"/>
      <c r="D128" s="156"/>
      <c r="E128" s="112"/>
      <c r="F128" s="113"/>
      <c r="G128" s="114"/>
    </row>
    <row r="129" spans="1:7" ht="15" hidden="1" customHeight="1" x14ac:dyDescent="0.25">
      <c r="A129" s="160" t="s">
        <v>56</v>
      </c>
      <c r="B129" s="32"/>
      <c r="C129" s="32"/>
      <c r="E129" s="64"/>
      <c r="F129" s="95"/>
      <c r="G129" s="30"/>
    </row>
    <row r="130" spans="1:7" ht="44.45" hidden="1" customHeight="1" x14ac:dyDescent="0.25">
      <c r="A130" s="43"/>
      <c r="B130" s="32" t="s">
        <v>57</v>
      </c>
      <c r="C130" s="32"/>
      <c r="E130" s="64"/>
      <c r="F130" s="96"/>
      <c r="G130" s="137"/>
    </row>
    <row r="131" spans="1:7" ht="15" hidden="1" customHeight="1" thickBot="1" x14ac:dyDescent="0.3">
      <c r="A131" s="43"/>
      <c r="B131" s="32" t="s">
        <v>58</v>
      </c>
      <c r="C131" s="32"/>
      <c r="E131" s="64"/>
      <c r="F131" s="96"/>
      <c r="G131" s="32"/>
    </row>
    <row r="132" spans="1:7" ht="15" hidden="1" customHeight="1" thickTop="1" x14ac:dyDescent="0.25">
      <c r="A132" s="148"/>
      <c r="B132" s="345" t="s">
        <v>32</v>
      </c>
      <c r="C132" s="346"/>
      <c r="E132" s="153">
        <f>SUM(E130:E131)</f>
        <v>0</v>
      </c>
      <c r="F132" s="154">
        <f>SUM(F130:F131)</f>
        <v>0</v>
      </c>
      <c r="G132" s="32"/>
    </row>
    <row r="133" spans="1:7" ht="15" hidden="1" customHeight="1" x14ac:dyDescent="0.25">
      <c r="A133" s="160" t="s">
        <v>59</v>
      </c>
      <c r="B133" s="32"/>
      <c r="C133" s="32"/>
      <c r="E133" s="64"/>
      <c r="F133" s="104"/>
      <c r="G133" s="32"/>
    </row>
    <row r="134" spans="1:7" ht="15" hidden="1" customHeight="1" x14ac:dyDescent="0.25">
      <c r="A134" s="43"/>
      <c r="B134" s="32" t="s">
        <v>58</v>
      </c>
      <c r="C134" s="32"/>
      <c r="E134" s="64"/>
      <c r="F134" s="104"/>
      <c r="G134" s="32"/>
    </row>
    <row r="135" spans="1:7" ht="15" hidden="1" customHeight="1" thickBot="1" x14ac:dyDescent="0.3">
      <c r="A135" s="43"/>
      <c r="B135" s="32" t="s">
        <v>60</v>
      </c>
      <c r="C135" s="32"/>
      <c r="E135" s="152"/>
      <c r="F135" s="173"/>
      <c r="G135" s="32"/>
    </row>
    <row r="136" spans="1:7" ht="15" hidden="1" customHeight="1" thickTop="1" x14ac:dyDescent="0.25">
      <c r="A136" s="148"/>
      <c r="B136" s="345" t="s">
        <v>32</v>
      </c>
      <c r="C136" s="346"/>
      <c r="E136" s="153">
        <f>SUM(E134:E135)</f>
        <v>0</v>
      </c>
      <c r="F136" s="174">
        <f>SUM(F134:F135)</f>
        <v>0</v>
      </c>
      <c r="G136" s="32"/>
    </row>
    <row r="137" spans="1:7" ht="15" hidden="1" customHeight="1" x14ac:dyDescent="0.25">
      <c r="A137" s="160" t="s">
        <v>61</v>
      </c>
      <c r="B137" s="32"/>
      <c r="C137" s="32"/>
      <c r="E137" s="64"/>
      <c r="F137" s="95"/>
      <c r="G137" s="32"/>
    </row>
    <row r="138" spans="1:7" ht="15" hidden="1" customHeight="1" thickBot="1" x14ac:dyDescent="0.3">
      <c r="A138" s="43"/>
      <c r="B138" s="32" t="s">
        <v>62</v>
      </c>
      <c r="C138" s="32"/>
      <c r="E138" s="64"/>
      <c r="F138" s="95"/>
      <c r="G138" s="32"/>
    </row>
    <row r="139" spans="1:7" ht="15" hidden="1" customHeight="1" thickTop="1" x14ac:dyDescent="0.25">
      <c r="A139" s="148"/>
      <c r="B139" s="345" t="s">
        <v>32</v>
      </c>
      <c r="C139" s="346"/>
      <c r="E139" s="153">
        <f>SUM(E138:E138)</f>
        <v>0</v>
      </c>
      <c r="F139" s="154">
        <f>SUM(F138:F138)</f>
        <v>0</v>
      </c>
      <c r="G139" s="32"/>
    </row>
    <row r="140" spans="1:7" ht="15" hidden="1" customHeight="1" x14ac:dyDescent="0.25">
      <c r="A140" s="160" t="s">
        <v>63</v>
      </c>
      <c r="B140" s="32"/>
      <c r="C140" s="32"/>
      <c r="E140" s="64"/>
      <c r="F140" s="104"/>
      <c r="G140" s="32"/>
    </row>
    <row r="141" spans="1:7" ht="15" hidden="1" customHeight="1" x14ac:dyDescent="0.25">
      <c r="A141" s="43"/>
      <c r="B141" s="32" t="s">
        <v>58</v>
      </c>
      <c r="C141" s="32"/>
      <c r="E141" s="64"/>
      <c r="F141" s="104"/>
      <c r="G141" s="32"/>
    </row>
    <row r="142" spans="1:7" ht="15" hidden="1" customHeight="1" thickBot="1" x14ac:dyDescent="0.3">
      <c r="A142" s="43"/>
      <c r="B142" s="32" t="s">
        <v>64</v>
      </c>
      <c r="C142" s="32"/>
      <c r="E142" s="65"/>
      <c r="F142" s="103"/>
      <c r="G142" s="32"/>
    </row>
    <row r="143" spans="1:7" ht="15" hidden="1" customHeight="1" thickTop="1" x14ac:dyDescent="0.25">
      <c r="A143" s="148"/>
      <c r="B143" s="345" t="s">
        <v>32</v>
      </c>
      <c r="C143" s="346"/>
      <c r="E143" s="153">
        <f>SUM(E141:E142)</f>
        <v>0</v>
      </c>
      <c r="F143" s="154">
        <f>SUM(F141:F142)</f>
        <v>0</v>
      </c>
      <c r="G143" s="32"/>
    </row>
    <row r="144" spans="1:7" ht="15" hidden="1" customHeight="1" thickBot="1" x14ac:dyDescent="0.3">
      <c r="A144" s="44"/>
      <c r="B144" s="42"/>
      <c r="C144" s="32"/>
      <c r="E144" s="69"/>
      <c r="F144" s="94"/>
      <c r="G144" s="92"/>
    </row>
    <row r="145" spans="1:7" s="1" customFormat="1" ht="23.45" hidden="1" customHeight="1" thickTop="1" x14ac:dyDescent="0.25">
      <c r="A145" s="4"/>
      <c r="B145" s="144"/>
      <c r="C145" s="145" t="s">
        <v>53</v>
      </c>
      <c r="D145" s="17"/>
      <c r="E145" s="123">
        <f>SUM(E132+E136+E139+E143)</f>
        <v>0</v>
      </c>
      <c r="F145" s="146">
        <f>SUM(F132+F136+F139+F143)</f>
        <v>0</v>
      </c>
      <c r="G145" s="147"/>
    </row>
    <row r="146" spans="1:7" ht="15" hidden="1" customHeight="1" x14ac:dyDescent="0.25">
      <c r="A146" s="43"/>
      <c r="B146" s="311" t="s">
        <v>38</v>
      </c>
      <c r="C146" s="312"/>
      <c r="D146" s="63"/>
      <c r="E146" s="64"/>
      <c r="F146" s="95"/>
      <c r="G146" s="32"/>
    </row>
    <row r="147" spans="1:7" ht="15" hidden="1" customHeight="1" x14ac:dyDescent="0.25">
      <c r="A147" s="43"/>
      <c r="B147" s="311" t="s">
        <v>8</v>
      </c>
      <c r="C147" s="312"/>
      <c r="D147" s="63"/>
      <c r="E147" s="64"/>
      <c r="F147" s="95"/>
      <c r="G147" s="32"/>
    </row>
    <row r="148" spans="1:7" ht="15" hidden="1" customHeight="1" thickBot="1" x14ac:dyDescent="0.3">
      <c r="A148" s="43"/>
      <c r="B148" s="311" t="s">
        <v>29</v>
      </c>
      <c r="C148" s="312"/>
      <c r="D148" s="63"/>
      <c r="E148" s="65"/>
      <c r="F148" s="97"/>
      <c r="G148" s="32"/>
    </row>
    <row r="149" spans="1:7" s="1" customFormat="1" ht="24" hidden="1" customHeight="1" thickTop="1" x14ac:dyDescent="0.25">
      <c r="A149" s="139"/>
      <c r="B149" s="140"/>
      <c r="C149" s="82" t="s">
        <v>2</v>
      </c>
      <c r="D149" s="78"/>
      <c r="E149" s="128">
        <f>SUM(E145:E148)</f>
        <v>0</v>
      </c>
      <c r="F149" s="136">
        <f>SUM(F145:F148)</f>
        <v>0</v>
      </c>
      <c r="G149" s="5"/>
    </row>
    <row r="150" spans="1:7" s="1" customFormat="1" ht="24" hidden="1" customHeight="1" thickBot="1" x14ac:dyDescent="0.3">
      <c r="A150" s="6"/>
      <c r="B150" s="355" t="s">
        <v>43</v>
      </c>
      <c r="C150" s="356"/>
      <c r="D150" s="76"/>
      <c r="E150" s="141">
        <f>E149*0.1</f>
        <v>0</v>
      </c>
      <c r="F150" s="142" t="e">
        <f>F149*#REF!</f>
        <v>#REF!</v>
      </c>
      <c r="G150" s="101"/>
    </row>
    <row r="151" spans="1:7" s="3" customFormat="1" ht="24" hidden="1" customHeight="1" thickTop="1" thickBot="1" x14ac:dyDescent="0.3">
      <c r="A151" s="72"/>
      <c r="B151" s="343" t="s">
        <v>52</v>
      </c>
      <c r="C151" s="344"/>
      <c r="D151" s="18"/>
      <c r="E151" s="125">
        <f>SUM(E149:E150)</f>
        <v>0</v>
      </c>
      <c r="F151" s="133" t="e">
        <f>SUM(F149:F150)</f>
        <v>#REF!</v>
      </c>
      <c r="G151" s="93"/>
    </row>
    <row r="152" spans="1:7" ht="24" customHeight="1" x14ac:dyDescent="0.25">
      <c r="B152" s="63"/>
      <c r="C152" s="16"/>
      <c r="D152" s="16"/>
      <c r="E152" s="193"/>
      <c r="F152" s="194"/>
    </row>
    <row r="153" spans="1:7" s="28" customFormat="1" ht="15" customHeight="1" x14ac:dyDescent="0.25">
      <c r="A153" s="150"/>
      <c r="B153" s="62"/>
      <c r="C153" s="62"/>
      <c r="D153" s="62"/>
      <c r="E153" s="39"/>
      <c r="F153" s="40"/>
    </row>
    <row r="154" spans="1:7" s="28" customFormat="1" ht="15" customHeight="1" x14ac:dyDescent="0.25">
      <c r="A154" s="150"/>
      <c r="B154" s="62"/>
      <c r="C154" s="16"/>
      <c r="D154" s="16"/>
      <c r="E154" s="149"/>
      <c r="F154" s="35"/>
    </row>
    <row r="155" spans="1:7" s="28" customFormat="1" ht="15" customHeight="1" x14ac:dyDescent="0.25">
      <c r="A155" s="150"/>
      <c r="B155" s="62"/>
      <c r="C155" s="63"/>
      <c r="D155" s="63"/>
      <c r="E155" s="39"/>
      <c r="F155" s="40"/>
    </row>
    <row r="156" spans="1:7" s="28" customFormat="1" ht="24" customHeight="1" x14ac:dyDescent="0.25">
      <c r="A156" s="150"/>
      <c r="B156" s="62"/>
      <c r="C156" s="16"/>
      <c r="D156" s="16"/>
      <c r="E156" s="149"/>
      <c r="F156" s="35"/>
    </row>
    <row r="167" spans="2:7" s="41" customFormat="1" ht="22.5" customHeight="1" x14ac:dyDescent="0.25">
      <c r="B167" s="176"/>
      <c r="E167" s="195"/>
      <c r="F167" s="46"/>
    </row>
    <row r="168" spans="2:7" s="41" customFormat="1" ht="22.5" customHeight="1" x14ac:dyDescent="0.25">
      <c r="B168" s="176"/>
      <c r="E168" s="195"/>
      <c r="F168" s="46"/>
    </row>
    <row r="169" spans="2:7" s="41" customFormat="1" ht="22.5" customHeight="1" x14ac:dyDescent="0.25">
      <c r="B169" s="176"/>
      <c r="E169" s="195"/>
      <c r="F169" s="46"/>
    </row>
    <row r="170" spans="2:7" s="41" customFormat="1" ht="22.5" customHeight="1" x14ac:dyDescent="0.25">
      <c r="B170" s="176"/>
      <c r="E170" s="195"/>
      <c r="F170" s="46"/>
    </row>
    <row r="171" spans="2:7" s="41" customFormat="1" ht="22.5" customHeight="1" x14ac:dyDescent="0.25">
      <c r="B171" s="176"/>
      <c r="E171" s="195"/>
      <c r="F171" s="46"/>
    </row>
    <row r="172" spans="2:7" s="41" customFormat="1" ht="22.5" customHeight="1" x14ac:dyDescent="0.25">
      <c r="B172" s="176"/>
      <c r="E172" s="195"/>
      <c r="F172" s="46"/>
    </row>
    <row r="173" spans="2:7" s="41" customFormat="1" ht="22.5" customHeight="1" x14ac:dyDescent="0.25">
      <c r="B173" s="176"/>
      <c r="E173" s="195"/>
      <c r="F173" s="46"/>
    </row>
    <row r="174" spans="2:7" s="41" customFormat="1" ht="22.5" customHeight="1" x14ac:dyDescent="0.25">
      <c r="B174" s="176"/>
      <c r="E174" s="195"/>
      <c r="F174" s="46"/>
    </row>
    <row r="175" spans="2:7" s="41" customFormat="1" ht="22.5" customHeight="1" x14ac:dyDescent="0.25">
      <c r="B175" s="176"/>
      <c r="E175" s="195"/>
      <c r="F175" s="46"/>
    </row>
    <row r="176" spans="2:7" s="41" customFormat="1" ht="22.5" customHeight="1" x14ac:dyDescent="0.25">
      <c r="B176" s="176"/>
      <c r="E176" s="195"/>
      <c r="F176" s="46"/>
      <c r="G176" s="45"/>
    </row>
    <row r="177" spans="2:6" s="41" customFormat="1" ht="22.5" customHeight="1" x14ac:dyDescent="0.25">
      <c r="B177" s="176"/>
      <c r="E177" s="195"/>
      <c r="F177" s="46"/>
    </row>
    <row r="178" spans="2:6" s="41" customFormat="1" ht="22.5" customHeight="1" x14ac:dyDescent="0.25">
      <c r="B178" s="176"/>
      <c r="E178" s="195"/>
      <c r="F178" s="46"/>
    </row>
    <row r="179" spans="2:6" s="41" customFormat="1" ht="22.5" customHeight="1" x14ac:dyDescent="0.25">
      <c r="B179" s="176"/>
      <c r="E179" s="195"/>
      <c r="F179" s="46"/>
    </row>
    <row r="180" spans="2:6" s="41" customFormat="1" ht="22.5" customHeight="1" x14ac:dyDescent="0.25">
      <c r="B180" s="176"/>
      <c r="E180" s="195"/>
      <c r="F180" s="46"/>
    </row>
    <row r="181" spans="2:6" s="41" customFormat="1" ht="22.5" customHeight="1" x14ac:dyDescent="0.25">
      <c r="B181" s="176"/>
      <c r="E181" s="195"/>
      <c r="F181" s="46"/>
    </row>
    <row r="182" spans="2:6" s="41" customFormat="1" ht="22.5" customHeight="1" x14ac:dyDescent="0.25">
      <c r="B182" s="176"/>
      <c r="E182" s="195"/>
      <c r="F182" s="46"/>
    </row>
    <row r="183" spans="2:6" s="41" customFormat="1" ht="22.5" customHeight="1" x14ac:dyDescent="0.25">
      <c r="B183" s="176"/>
      <c r="E183" s="195"/>
      <c r="F183" s="46"/>
    </row>
    <row r="184" spans="2:6" s="41" customFormat="1" ht="22.5" customHeight="1" x14ac:dyDescent="0.25">
      <c r="B184" s="176"/>
      <c r="E184" s="195"/>
      <c r="F184" s="46"/>
    </row>
    <row r="185" spans="2:6" s="41" customFormat="1" ht="22.5" customHeight="1" x14ac:dyDescent="0.25">
      <c r="B185" s="176"/>
      <c r="E185" s="195"/>
      <c r="F185" s="46"/>
    </row>
    <row r="186" spans="2:6" s="41" customFormat="1" ht="22.5" customHeight="1" x14ac:dyDescent="0.25">
      <c r="B186" s="176"/>
      <c r="E186" s="195"/>
      <c r="F186" s="46"/>
    </row>
    <row r="187" spans="2:6" s="41" customFormat="1" ht="22.5" customHeight="1" x14ac:dyDescent="0.25">
      <c r="B187" s="196"/>
      <c r="E187" s="195"/>
      <c r="F187" s="46"/>
    </row>
    <row r="188" spans="2:6" s="41" customFormat="1" ht="22.5" customHeight="1" x14ac:dyDescent="0.25">
      <c r="B188" s="176"/>
      <c r="E188" s="195"/>
      <c r="F188" s="46"/>
    </row>
    <row r="189" spans="2:6" s="41" customFormat="1" ht="22.5" customHeight="1" x14ac:dyDescent="0.25">
      <c r="B189" s="176"/>
      <c r="E189" s="195"/>
      <c r="F189" s="46"/>
    </row>
    <row r="190" spans="2:6" s="41" customFormat="1" ht="22.5" customHeight="1" x14ac:dyDescent="0.25">
      <c r="B190" s="176"/>
      <c r="E190" s="195"/>
      <c r="F190" s="46"/>
    </row>
    <row r="191" spans="2:6" s="41" customFormat="1" ht="22.5" customHeight="1" x14ac:dyDescent="0.25">
      <c r="B191" s="176"/>
      <c r="E191" s="195"/>
      <c r="F191" s="46"/>
    </row>
    <row r="192" spans="2:6" s="41" customFormat="1" ht="22.5" customHeight="1" x14ac:dyDescent="0.25">
      <c r="B192" s="176"/>
      <c r="E192" s="195"/>
      <c r="F192" s="46"/>
    </row>
    <row r="193" spans="2:6" s="41" customFormat="1" ht="22.5" customHeight="1" x14ac:dyDescent="0.25">
      <c r="B193" s="176"/>
      <c r="E193" s="195"/>
      <c r="F193" s="46"/>
    </row>
    <row r="194" spans="2:6" s="41" customFormat="1" ht="22.5" customHeight="1" x14ac:dyDescent="0.25">
      <c r="B194" s="176"/>
      <c r="E194" s="195"/>
      <c r="F194" s="46"/>
    </row>
    <row r="195" spans="2:6" s="41" customFormat="1" ht="22.5" customHeight="1" x14ac:dyDescent="0.25">
      <c r="B195" s="176"/>
      <c r="E195" s="195"/>
      <c r="F195" s="46"/>
    </row>
    <row r="196" spans="2:6" s="41" customFormat="1" ht="22.5" customHeight="1" x14ac:dyDescent="0.25">
      <c r="B196" s="176"/>
      <c r="E196" s="195"/>
      <c r="F196" s="46"/>
    </row>
    <row r="197" spans="2:6" s="41" customFormat="1" ht="22.5" customHeight="1" x14ac:dyDescent="0.25">
      <c r="B197" s="176"/>
      <c r="E197" s="195"/>
      <c r="F197" s="46"/>
    </row>
    <row r="198" spans="2:6" s="41" customFormat="1" ht="22.5" customHeight="1" x14ac:dyDescent="0.25">
      <c r="B198" s="176"/>
      <c r="E198" s="195"/>
      <c r="F198" s="46"/>
    </row>
    <row r="199" spans="2:6" s="41" customFormat="1" ht="22.5" customHeight="1" x14ac:dyDescent="0.25">
      <c r="B199" s="197"/>
      <c r="E199" s="195"/>
      <c r="F199" s="46"/>
    </row>
    <row r="200" spans="2:6" s="41" customFormat="1" ht="22.5" customHeight="1" x14ac:dyDescent="0.25">
      <c r="B200" s="176"/>
      <c r="E200" s="195"/>
      <c r="F200" s="46"/>
    </row>
    <row r="201" spans="2:6" s="41" customFormat="1" ht="22.5" customHeight="1" x14ac:dyDescent="0.25">
      <c r="B201" s="176"/>
      <c r="E201" s="195"/>
      <c r="F201" s="46"/>
    </row>
    <row r="202" spans="2:6" s="41" customFormat="1" ht="22.5" customHeight="1" x14ac:dyDescent="0.25">
      <c r="B202" s="176"/>
      <c r="E202" s="195"/>
      <c r="F202" s="46"/>
    </row>
    <row r="203" spans="2:6" s="41" customFormat="1" ht="22.5" customHeight="1" x14ac:dyDescent="0.25">
      <c r="B203" s="197"/>
      <c r="E203" s="195"/>
      <c r="F203" s="46"/>
    </row>
    <row r="204" spans="2:6" s="41" customFormat="1" ht="22.5" customHeight="1" x14ac:dyDescent="0.25">
      <c r="B204" s="176"/>
      <c r="E204" s="195"/>
      <c r="F204" s="46"/>
    </row>
  </sheetData>
  <mergeCells count="69">
    <mergeCell ref="G6:G8"/>
    <mergeCell ref="B143:C143"/>
    <mergeCell ref="B150:C150"/>
    <mergeCell ref="E126:F126"/>
    <mergeCell ref="E89:F89"/>
    <mergeCell ref="A53:C53"/>
    <mergeCell ref="B84:C84"/>
    <mergeCell ref="B83:C83"/>
    <mergeCell ref="B82:C82"/>
    <mergeCell ref="B102:C102"/>
    <mergeCell ref="B81:C81"/>
    <mergeCell ref="B100:C100"/>
    <mergeCell ref="B98:C98"/>
    <mergeCell ref="B115:C115"/>
    <mergeCell ref="B92:C92"/>
    <mergeCell ref="B85:C85"/>
    <mergeCell ref="B105:C105"/>
    <mergeCell ref="G22:G23"/>
    <mergeCell ref="B46:C46"/>
    <mergeCell ref="B80:C80"/>
    <mergeCell ref="B151:C151"/>
    <mergeCell ref="B139:C139"/>
    <mergeCell ref="A124:C124"/>
    <mergeCell ref="B104:C104"/>
    <mergeCell ref="B146:C146"/>
    <mergeCell ref="B132:C132"/>
    <mergeCell ref="B147:C147"/>
    <mergeCell ref="B136:C136"/>
    <mergeCell ref="B148:C148"/>
    <mergeCell ref="B123:C123"/>
    <mergeCell ref="B122:C122"/>
    <mergeCell ref="B121:C121"/>
    <mergeCell ref="B106:C106"/>
    <mergeCell ref="B99:C99"/>
    <mergeCell ref="B97:C97"/>
    <mergeCell ref="E109:F109"/>
    <mergeCell ref="B118:C118"/>
    <mergeCell ref="B116:C116"/>
    <mergeCell ref="A111:C111"/>
    <mergeCell ref="B114:C114"/>
    <mergeCell ref="B54:C54"/>
    <mergeCell ref="B79:C79"/>
    <mergeCell ref="B39:C39"/>
    <mergeCell ref="E4:G4"/>
    <mergeCell ref="E51:F51"/>
    <mergeCell ref="A31:C31"/>
    <mergeCell ref="B32:C32"/>
    <mergeCell ref="B40:C40"/>
    <mergeCell ref="B37:C37"/>
    <mergeCell ref="E29:F29"/>
    <mergeCell ref="B42:C42"/>
    <mergeCell ref="E22:E23"/>
    <mergeCell ref="B47:C47"/>
    <mergeCell ref="A23:C23"/>
    <mergeCell ref="F22:F23"/>
    <mergeCell ref="B44:C44"/>
    <mergeCell ref="B43:C43"/>
    <mergeCell ref="A6:B6"/>
    <mergeCell ref="E7:F7"/>
    <mergeCell ref="B20:C20"/>
    <mergeCell ref="A9:C9"/>
    <mergeCell ref="B22:C22"/>
    <mergeCell ref="B14:C14"/>
    <mergeCell ref="B13:C13"/>
    <mergeCell ref="A15:C15"/>
    <mergeCell ref="B16:C16"/>
    <mergeCell ref="B17:C17"/>
    <mergeCell ref="B18:C18"/>
    <mergeCell ref="B19:C19"/>
  </mergeCells>
  <printOptions horizontalCentered="1"/>
  <pageMargins left="0.1" right="0.1" top="0.75" bottom="0.25" header="0.3" footer="0.3"/>
  <pageSetup paperSize="512" scale="88" fitToHeight="0" orientation="portrait" r:id="rId1"/>
  <headerFooter>
    <oddFooter>Page &amp;P of &amp;N</oddFooter>
  </headerFooter>
  <rowBreaks count="5" manualBreakCount="5">
    <brk id="28" max="6" man="1"/>
    <brk id="50" max="6" man="1"/>
    <brk id="88" max="6" man="1"/>
    <brk id="108" max="6" man="1"/>
    <brk id="12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2c163db4484f4db0b30128da82c933 xmlns="a2122bea-c1b0-4f37-a181-17fbf77a8db6">
      <Terms xmlns="http://schemas.microsoft.com/office/infopath/2007/PartnerControls"/>
    </b92c163db4484f4db0b30128da82c933>
    <TaxCatchAll xmlns="a2122bea-c1b0-4f37-a181-17fbf77a8db6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S Document" ma:contentTypeID="0x010100EDB6B243C24BFA44ACD26739C5073AAA00291F8CD7011FDB438311EE0E7792AA45" ma:contentTypeVersion="4" ma:contentTypeDescription="Create a new document." ma:contentTypeScope="" ma:versionID="ffd92fa493a27b715b1fc0b1b957924f">
  <xsd:schema xmlns:xsd="http://www.w3.org/2001/XMLSchema" xmlns:xs="http://www.w3.org/2001/XMLSchema" xmlns:p="http://schemas.microsoft.com/office/2006/metadata/properties" xmlns:ns2="a2122bea-c1b0-4f37-a181-17fbf77a8db6" xmlns:ns3="25c15144-626b-42bc-a261-dbfbaabe73ab" targetNamespace="http://schemas.microsoft.com/office/2006/metadata/properties" ma:root="true" ma:fieldsID="690c4576bbdee2f11234af5b1b485f0b" ns2:_="" ns3:_="">
    <xsd:import namespace="a2122bea-c1b0-4f37-a181-17fbf77a8db6"/>
    <xsd:import namespace="25c15144-626b-42bc-a261-dbfbaabe73ab"/>
    <xsd:element name="properties">
      <xsd:complexType>
        <xsd:sequence>
          <xsd:element name="documentManagement">
            <xsd:complexType>
              <xsd:all>
                <xsd:element ref="ns2:b92c163db4484f4db0b30128da82c933" minOccurs="0"/>
                <xsd:element ref="ns2:TaxCatchAl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22bea-c1b0-4f37-a181-17fbf77a8db6" elementFormDefault="qualified">
    <xsd:import namespace="http://schemas.microsoft.com/office/2006/documentManagement/types"/>
    <xsd:import namespace="http://schemas.microsoft.com/office/infopath/2007/PartnerControls"/>
    <xsd:element name="b92c163db4484f4db0b30128da82c933" ma:index="8" nillable="true" ma:taxonomy="true" ma:internalName="b92c163db4484f4db0b30128da82c933" ma:taxonomyFieldName="PMTags" ma:displayName="PM Tags" ma:fieldId="{b92c163d-b448-4f4d-b0b3-0128da82c933}" ma:taxonomyMulti="true" ma:sspId="bae13d7f-ecf8-4f55-952b-8942762ab4ad" ma:termSetId="6dd8d422-5113-4b94-b2fe-2cc9b8dc21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39b4687f-602c-4201-8100-ca91dd3012c7}" ma:internalName="TaxCatchAll" ma:showField="CatchAllData" ma:web="a2122bea-c1b0-4f37-a181-17fbf77a8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15144-626b-42bc-a261-dbfbaabe7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2F8FF-7CA2-4926-B48F-7F2EE297572D}">
  <ds:schemaRefs>
    <ds:schemaRef ds:uri="http://schemas.openxmlformats.org/package/2006/metadata/core-properties"/>
    <ds:schemaRef ds:uri="a2122bea-c1b0-4f37-a181-17fbf77a8db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25c15144-626b-42bc-a261-dbfbaabe73a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4F51A3F-5067-44EA-BBC0-32227CD546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CDBB7-68DB-4326-97E6-D99E9B9EA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22bea-c1b0-4f37-a181-17fbf77a8db6"/>
    <ds:schemaRef ds:uri="25c15144-626b-42bc-a261-dbfbaabe7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 Budget</vt:lpstr>
      <vt:lpstr>'Worksheet Budget'!Print_Area</vt:lpstr>
      <vt:lpstr>'Worksheet Budget'!Print_Titles</vt:lpstr>
    </vt:vector>
  </TitlesOfParts>
  <Company>Add text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Preliminary TI Budget</dc:title>
  <dc:creator/>
  <cp:lastModifiedBy>Richard Neuman</cp:lastModifiedBy>
  <cp:lastPrinted>2019-12-12T21:43:24Z</cp:lastPrinted>
  <dcterms:created xsi:type="dcterms:W3CDTF">2013-07-24T18:16:28Z</dcterms:created>
  <dcterms:modified xsi:type="dcterms:W3CDTF">2024-09-09T19:25:32Z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0x010100EDB6B243C24BFA44ACD26739C5073AAA00291F8CD7011FDB438311EE0E7792AA45</vt:lpwstr>
  </property>
  <property fmtid="{D5CDD505-2E9C-101B-9397-08002B2CF9AE}" pid="3" name="JLLOVPPMTags">
    <vt:lpwstr/>
  </property>
  <property fmtid="{D5CDD505-2E9C-101B-9397-08002B2CF9AE}" pid="4" name="Order">
    <vt:r8>21300</vt:r8>
  </property>
  <property fmtid="{D5CDD505-2E9C-101B-9397-08002B2CF9AE}" pid="5" name="JLLOVPClientTags">
    <vt:lpwstr/>
  </property>
  <property fmtid="{D5CDD505-2E9C-101B-9397-08002B2CF9AE}" pid="6" name="PMTags">
    <vt:lpwstr/>
  </property>
</Properties>
</file>